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oa365-my.sharepoint.com/personal/masan8640_oslomet_no/Documents/Dokumenter/Midlertidig shit/Oppgaver/"/>
    </mc:Choice>
  </mc:AlternateContent>
  <xr:revisionPtr revIDLastSave="0" documentId="8_{A5C23726-EE59-4E5D-8798-B4F9D7DC58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ug" sheetId="13" r:id="rId1"/>
    <sheet name="Sep" sheetId="12" r:id="rId2"/>
    <sheet name="Okt" sheetId="11" r:id="rId3"/>
    <sheet name="Nov" sheetId="10" r:id="rId4"/>
    <sheet name="Des" sheetId="9" r:id="rId5"/>
    <sheet name="Jan" sheetId="8" r:id="rId6"/>
    <sheet name="Feb" sheetId="7" r:id="rId7"/>
    <sheet name="Mar" sheetId="6" r:id="rId8"/>
    <sheet name="Apr" sheetId="5" r:id="rId9"/>
    <sheet name="Mai" sheetId="4" r:id="rId10"/>
    <sheet name="Jun" sheetId="3" r:id="rId11"/>
    <sheet name="Jul" sheetId="2" r:id="rId12"/>
  </sheets>
  <definedNames>
    <definedName name="vintert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J40" i="2"/>
  <c r="K40" i="2" s="1"/>
  <c r="N40" i="2"/>
  <c r="Q40" i="2"/>
  <c r="R40" i="2" s="1"/>
  <c r="X40" i="2"/>
  <c r="Y40" i="2"/>
  <c r="AA40" i="2" s="1"/>
  <c r="Z40" i="2"/>
  <c r="G38" i="2"/>
  <c r="J38" i="2"/>
  <c r="K38" i="2"/>
  <c r="N38" i="2"/>
  <c r="Q38" i="2"/>
  <c r="R38" i="2" s="1"/>
  <c r="S38" i="2" s="1"/>
  <c r="X38" i="2"/>
  <c r="Z38" i="2" s="1"/>
  <c r="Y38" i="2"/>
  <c r="AA38" i="2"/>
  <c r="G33" i="2"/>
  <c r="J33" i="2"/>
  <c r="K33" i="2"/>
  <c r="N33" i="2"/>
  <c r="R33" i="2" s="1"/>
  <c r="S33" i="2" s="1"/>
  <c r="T33" i="2" s="1"/>
  <c r="Q33" i="2"/>
  <c r="X33" i="2"/>
  <c r="Z33" i="2" s="1"/>
  <c r="Y33" i="2"/>
  <c r="AA33" i="2" s="1"/>
  <c r="G31" i="2"/>
  <c r="J31" i="2"/>
  <c r="K31" i="2" s="1"/>
  <c r="N31" i="2"/>
  <c r="Q31" i="2"/>
  <c r="R31" i="2" s="1"/>
  <c r="X31" i="2"/>
  <c r="Y31" i="2"/>
  <c r="Z31" i="2"/>
  <c r="AA31" i="2"/>
  <c r="G26" i="2"/>
  <c r="J26" i="2"/>
  <c r="K26" i="2"/>
  <c r="N26" i="2"/>
  <c r="Q26" i="2"/>
  <c r="R26" i="2" s="1"/>
  <c r="S26" i="2" s="1"/>
  <c r="T26" i="2" s="1"/>
  <c r="X26" i="2"/>
  <c r="Y26" i="2"/>
  <c r="AA26" i="2" s="1"/>
  <c r="Z26" i="2"/>
  <c r="G24" i="2"/>
  <c r="J24" i="2"/>
  <c r="K24" i="2"/>
  <c r="N24" i="2"/>
  <c r="Q24" i="2"/>
  <c r="R24" i="2"/>
  <c r="S24" i="2"/>
  <c r="T24" i="2" s="1"/>
  <c r="X24" i="2"/>
  <c r="Y24" i="2"/>
  <c r="Z24" i="2"/>
  <c r="AA24" i="2"/>
  <c r="G19" i="2"/>
  <c r="J19" i="2"/>
  <c r="K19" i="2"/>
  <c r="N19" i="2"/>
  <c r="Q19" i="2"/>
  <c r="R19" i="2"/>
  <c r="S19" i="2"/>
  <c r="T19" i="2"/>
  <c r="U19" i="2"/>
  <c r="V19" i="2"/>
  <c r="W19" i="2"/>
  <c r="X19" i="2"/>
  <c r="Z19" i="2" s="1"/>
  <c r="Y19" i="2"/>
  <c r="AA19" i="2" s="1"/>
  <c r="G17" i="2"/>
  <c r="J17" i="2"/>
  <c r="K17" i="2"/>
  <c r="S17" i="2" s="1"/>
  <c r="N17" i="2"/>
  <c r="Q17" i="2"/>
  <c r="R17" i="2"/>
  <c r="X17" i="2"/>
  <c r="Z17" i="2" s="1"/>
  <c r="Y17" i="2"/>
  <c r="AA17" i="2"/>
  <c r="G42" i="3"/>
  <c r="J42" i="3"/>
  <c r="K42" i="3" s="1"/>
  <c r="S42" i="3" s="1"/>
  <c r="T42" i="3" s="1"/>
  <c r="N42" i="3"/>
  <c r="Q42" i="3"/>
  <c r="R42" i="3" s="1"/>
  <c r="X42" i="3"/>
  <c r="Y42" i="3"/>
  <c r="AA42" i="3" s="1"/>
  <c r="Z42" i="3"/>
  <c r="G40" i="3"/>
  <c r="J40" i="3"/>
  <c r="K40" i="3" s="1"/>
  <c r="N40" i="3"/>
  <c r="R40" i="3" s="1"/>
  <c r="Q40" i="3"/>
  <c r="X40" i="3"/>
  <c r="Y40" i="3"/>
  <c r="Z40" i="3"/>
  <c r="AA40" i="3"/>
  <c r="G35" i="3"/>
  <c r="J35" i="3"/>
  <c r="K35" i="3"/>
  <c r="N35" i="3"/>
  <c r="Q35" i="3"/>
  <c r="R35" i="3" s="1"/>
  <c r="S35" i="3" s="1"/>
  <c r="T35" i="3" s="1"/>
  <c r="X35" i="3"/>
  <c r="Y35" i="3"/>
  <c r="AA35" i="3" s="1"/>
  <c r="Z35" i="3"/>
  <c r="G33" i="3"/>
  <c r="J33" i="3"/>
  <c r="K33" i="3" s="1"/>
  <c r="N33" i="3"/>
  <c r="R33" i="3" s="1"/>
  <c r="Q33" i="3"/>
  <c r="X33" i="3"/>
  <c r="Z33" i="3" s="1"/>
  <c r="Y33" i="3"/>
  <c r="AA33" i="3"/>
  <c r="G28" i="3"/>
  <c r="J28" i="3"/>
  <c r="K28" i="3"/>
  <c r="N28" i="3"/>
  <c r="Q28" i="3"/>
  <c r="R28" i="3"/>
  <c r="S28" i="3"/>
  <c r="T28" i="3"/>
  <c r="U28" i="3"/>
  <c r="V28" i="3"/>
  <c r="W28" i="3"/>
  <c r="X28" i="3"/>
  <c r="Z28" i="3" s="1"/>
  <c r="Y28" i="3"/>
  <c r="AA28" i="3" s="1"/>
  <c r="G26" i="3"/>
  <c r="J26" i="3"/>
  <c r="K26" i="3"/>
  <c r="N26" i="3"/>
  <c r="Q26" i="3"/>
  <c r="R26" i="3" s="1"/>
  <c r="X26" i="3"/>
  <c r="Y26" i="3"/>
  <c r="Z26" i="3"/>
  <c r="AA26" i="3"/>
  <c r="G21" i="3"/>
  <c r="J21" i="3"/>
  <c r="K21" i="3"/>
  <c r="N21" i="3"/>
  <c r="Q21" i="3"/>
  <c r="R21" i="3" s="1"/>
  <c r="X21" i="3"/>
  <c r="Y21" i="3" s="1"/>
  <c r="G22" i="3"/>
  <c r="J22" i="3"/>
  <c r="K22" i="3" s="1"/>
  <c r="N22" i="3"/>
  <c r="R22" i="3" s="1"/>
  <c r="Q22" i="3"/>
  <c r="X22" i="3"/>
  <c r="Z22" i="3" s="1"/>
  <c r="G19" i="3"/>
  <c r="J19" i="3"/>
  <c r="K19" i="3"/>
  <c r="S19" i="3" s="1"/>
  <c r="N19" i="3"/>
  <c r="Q19" i="3"/>
  <c r="R19" i="3"/>
  <c r="X19" i="3"/>
  <c r="Z19" i="3" s="1"/>
  <c r="Y19" i="3"/>
  <c r="AA19" i="3"/>
  <c r="G14" i="3"/>
  <c r="J14" i="3"/>
  <c r="K14" i="3"/>
  <c r="N14" i="3"/>
  <c r="Q14" i="3"/>
  <c r="R14" i="3" s="1"/>
  <c r="S14" i="3" s="1"/>
  <c r="T14" i="3" s="1"/>
  <c r="X14" i="3"/>
  <c r="Z14" i="3" s="1"/>
  <c r="Y14" i="3"/>
  <c r="G38" i="4"/>
  <c r="J38" i="4"/>
  <c r="K38" i="4"/>
  <c r="S38" i="4" s="1"/>
  <c r="N38" i="4"/>
  <c r="Q38" i="4"/>
  <c r="R38" i="4"/>
  <c r="X38" i="4"/>
  <c r="Y38" i="4"/>
  <c r="Z38" i="4"/>
  <c r="AA38" i="4"/>
  <c r="G36" i="4"/>
  <c r="J36" i="4"/>
  <c r="K36" i="4" s="1"/>
  <c r="S36" i="4" s="1"/>
  <c r="N36" i="4"/>
  <c r="Q36" i="4"/>
  <c r="R36" i="4"/>
  <c r="X36" i="4"/>
  <c r="Z36" i="4" s="1"/>
  <c r="Y36" i="4"/>
  <c r="AA36" i="4"/>
  <c r="G24" i="4"/>
  <c r="K24" i="4" s="1"/>
  <c r="J24" i="4"/>
  <c r="N24" i="4"/>
  <c r="Q24" i="4"/>
  <c r="R24" i="4" s="1"/>
  <c r="X24" i="4"/>
  <c r="Z24" i="4" s="1"/>
  <c r="Y24" i="4"/>
  <c r="AA24" i="4" s="1"/>
  <c r="G17" i="4"/>
  <c r="J17" i="4"/>
  <c r="K17" i="4"/>
  <c r="N17" i="4"/>
  <c r="Q17" i="4"/>
  <c r="R17" i="4" s="1"/>
  <c r="X17" i="4"/>
  <c r="Y17" i="4" s="1"/>
  <c r="G15" i="4"/>
  <c r="J15" i="4"/>
  <c r="K15" i="4" s="1"/>
  <c r="N15" i="4"/>
  <c r="Q15" i="4"/>
  <c r="R15" i="4" s="1"/>
  <c r="X15" i="4"/>
  <c r="Z15" i="4" s="1"/>
  <c r="Y15" i="4"/>
  <c r="AA15" i="4"/>
  <c r="G22" i="4"/>
  <c r="J22" i="4"/>
  <c r="K22" i="4" s="1"/>
  <c r="S22" i="4" s="1"/>
  <c r="N22" i="4"/>
  <c r="Q22" i="4"/>
  <c r="R22" i="4"/>
  <c r="X22" i="4"/>
  <c r="Y22" i="4"/>
  <c r="Z22" i="4"/>
  <c r="AA22" i="4"/>
  <c r="G31" i="4"/>
  <c r="J31" i="4"/>
  <c r="K31" i="4" s="1"/>
  <c r="N31" i="4"/>
  <c r="R31" i="4" s="1"/>
  <c r="Q31" i="4"/>
  <c r="X31" i="4"/>
  <c r="Y31" i="4"/>
  <c r="AA31" i="4" s="1"/>
  <c r="Z31" i="4"/>
  <c r="G29" i="4"/>
  <c r="J29" i="4"/>
  <c r="K29" i="4" s="1"/>
  <c r="N29" i="4"/>
  <c r="Q29" i="4"/>
  <c r="R29" i="4" s="1"/>
  <c r="X29" i="4"/>
  <c r="Y29" i="4"/>
  <c r="Z29" i="4"/>
  <c r="AA29" i="4"/>
  <c r="G43" i="4"/>
  <c r="J43" i="4"/>
  <c r="K43" i="4"/>
  <c r="N43" i="4"/>
  <c r="Q43" i="4"/>
  <c r="R43" i="4" s="1"/>
  <c r="S43" i="4" s="1"/>
  <c r="X43" i="4"/>
  <c r="Y43" i="4"/>
  <c r="Z43" i="4"/>
  <c r="AA43" i="4"/>
  <c r="G42" i="4"/>
  <c r="J42" i="4"/>
  <c r="K42" i="4"/>
  <c r="N42" i="4"/>
  <c r="Q42" i="4"/>
  <c r="R42" i="4" s="1"/>
  <c r="S42" i="4" s="1"/>
  <c r="T42" i="4" s="1"/>
  <c r="X42" i="4"/>
  <c r="Y42" i="4"/>
  <c r="AA42" i="4" s="1"/>
  <c r="Z42" i="4"/>
  <c r="AA27" i="4"/>
  <c r="X27" i="4"/>
  <c r="Z27" i="4" s="1"/>
  <c r="Q27" i="4"/>
  <c r="R27" i="4" s="1"/>
  <c r="N27" i="4"/>
  <c r="J27" i="4"/>
  <c r="K27" i="4" s="1"/>
  <c r="S27" i="4" s="1"/>
  <c r="G27" i="4"/>
  <c r="G40" i="5"/>
  <c r="J40" i="5"/>
  <c r="K40" i="5"/>
  <c r="N40" i="5"/>
  <c r="Q40" i="5"/>
  <c r="R40" i="5" s="1"/>
  <c r="S40" i="5" s="1"/>
  <c r="T40" i="5" s="1"/>
  <c r="X40" i="5"/>
  <c r="Y40" i="5"/>
  <c r="AA40" i="5" s="1"/>
  <c r="Z40" i="5"/>
  <c r="G38" i="5"/>
  <c r="J38" i="5"/>
  <c r="K38" i="5" s="1"/>
  <c r="S38" i="5" s="1"/>
  <c r="N38" i="5"/>
  <c r="Q38" i="5"/>
  <c r="R38" i="5" s="1"/>
  <c r="X38" i="5"/>
  <c r="Y38" i="5"/>
  <c r="Z38" i="5"/>
  <c r="AA38" i="5"/>
  <c r="G33" i="5"/>
  <c r="J33" i="5"/>
  <c r="K33" i="5" s="1"/>
  <c r="S33" i="5" s="1"/>
  <c r="T33" i="5" s="1"/>
  <c r="N33" i="5"/>
  <c r="Q33" i="5"/>
  <c r="R33" i="5"/>
  <c r="X33" i="5"/>
  <c r="Y33" i="5"/>
  <c r="AA33" i="5" s="1"/>
  <c r="Z33" i="5"/>
  <c r="G34" i="5"/>
  <c r="J34" i="5"/>
  <c r="K34" i="5"/>
  <c r="N34" i="5"/>
  <c r="Q34" i="5"/>
  <c r="R34" i="5" s="1"/>
  <c r="S34" i="5" s="1"/>
  <c r="T34" i="5" s="1"/>
  <c r="X34" i="5"/>
  <c r="Z34" i="5" s="1"/>
  <c r="Y34" i="5"/>
  <c r="G30" i="5"/>
  <c r="J30" i="5"/>
  <c r="K30" i="5" s="1"/>
  <c r="N30" i="5"/>
  <c r="Q30" i="5"/>
  <c r="R30" i="5" s="1"/>
  <c r="X30" i="5"/>
  <c r="Z30" i="5" s="1"/>
  <c r="Y30" i="5"/>
  <c r="G29" i="5"/>
  <c r="J29" i="5"/>
  <c r="K29" i="5" s="1"/>
  <c r="N29" i="5"/>
  <c r="Q29" i="5"/>
  <c r="R29" i="5" s="1"/>
  <c r="X29" i="5"/>
  <c r="Z29" i="5" s="1"/>
  <c r="Y29" i="5"/>
  <c r="AA29" i="5" s="1"/>
  <c r="Y14" i="5"/>
  <c r="X14" i="5"/>
  <c r="Z14" i="5" s="1"/>
  <c r="T14" i="5"/>
  <c r="U14" i="5" s="1"/>
  <c r="G26" i="5"/>
  <c r="J26" i="5"/>
  <c r="K26" i="5" s="1"/>
  <c r="S26" i="5" s="1"/>
  <c r="T26" i="5" s="1"/>
  <c r="N26" i="5"/>
  <c r="Q26" i="5"/>
  <c r="R26" i="5"/>
  <c r="X26" i="5"/>
  <c r="Z26" i="5" s="1"/>
  <c r="Y26" i="5"/>
  <c r="G24" i="5"/>
  <c r="J24" i="5"/>
  <c r="K24" i="5"/>
  <c r="N24" i="5"/>
  <c r="Q24" i="5"/>
  <c r="R24" i="5"/>
  <c r="S24" i="5"/>
  <c r="T24" i="5"/>
  <c r="U24" i="5"/>
  <c r="V24" i="5"/>
  <c r="W24" i="5"/>
  <c r="X24" i="5"/>
  <c r="Z24" i="5" s="1"/>
  <c r="Y24" i="5"/>
  <c r="AA24" i="5"/>
  <c r="AA19" i="5"/>
  <c r="Y19" i="5"/>
  <c r="X19" i="5"/>
  <c r="Z19" i="5" s="1"/>
  <c r="Q19" i="5"/>
  <c r="R19" i="5" s="1"/>
  <c r="N19" i="5"/>
  <c r="J19" i="5"/>
  <c r="K19" i="5" s="1"/>
  <c r="S19" i="5" s="1"/>
  <c r="G19" i="5"/>
  <c r="AA18" i="5"/>
  <c r="Z18" i="5"/>
  <c r="X18" i="5"/>
  <c r="Y18" i="5" s="1"/>
  <c r="Q18" i="5"/>
  <c r="R18" i="5" s="1"/>
  <c r="N18" i="5"/>
  <c r="K18" i="5"/>
  <c r="S18" i="5" s="1"/>
  <c r="J18" i="5"/>
  <c r="G18" i="5"/>
  <c r="AA17" i="5"/>
  <c r="Y17" i="5"/>
  <c r="X17" i="5"/>
  <c r="Z17" i="5" s="1"/>
  <c r="Q17" i="5"/>
  <c r="R17" i="5" s="1"/>
  <c r="N17" i="5"/>
  <c r="J17" i="5"/>
  <c r="K17" i="5" s="1"/>
  <c r="S17" i="5" s="1"/>
  <c r="G17" i="5"/>
  <c r="AA16" i="5"/>
  <c r="X16" i="5"/>
  <c r="Z16" i="5" s="1"/>
  <c r="Q16" i="5"/>
  <c r="R16" i="5" s="1"/>
  <c r="N16" i="5"/>
  <c r="J16" i="5"/>
  <c r="K16" i="5" s="1"/>
  <c r="S16" i="5" s="1"/>
  <c r="G16" i="5"/>
  <c r="AA15" i="5"/>
  <c r="X15" i="5"/>
  <c r="Z15" i="5" s="1"/>
  <c r="R15" i="5"/>
  <c r="S15" i="5" s="1"/>
  <c r="Q15" i="5"/>
  <c r="N15" i="5"/>
  <c r="K15" i="5"/>
  <c r="J15" i="5"/>
  <c r="G15" i="5"/>
  <c r="G43" i="6"/>
  <c r="J43" i="6"/>
  <c r="K43" i="6"/>
  <c r="N43" i="6"/>
  <c r="Q43" i="6"/>
  <c r="R43" i="6" s="1"/>
  <c r="X43" i="6"/>
  <c r="Y43" i="6"/>
  <c r="AA43" i="6" s="1"/>
  <c r="Z43" i="6"/>
  <c r="G41" i="6"/>
  <c r="J41" i="6"/>
  <c r="K41" i="6"/>
  <c r="N41" i="6"/>
  <c r="Q41" i="6"/>
  <c r="R41" i="6"/>
  <c r="S41" i="6" s="1"/>
  <c r="X41" i="6"/>
  <c r="Z41" i="6" s="1"/>
  <c r="Y41" i="6"/>
  <c r="AA41" i="6"/>
  <c r="G36" i="6"/>
  <c r="J36" i="6"/>
  <c r="K36" i="6"/>
  <c r="S36" i="6" s="1"/>
  <c r="T36" i="6" s="1"/>
  <c r="N36" i="6"/>
  <c r="Q36" i="6"/>
  <c r="R36" i="6" s="1"/>
  <c r="X36" i="6"/>
  <c r="Y36" i="6"/>
  <c r="AA36" i="6" s="1"/>
  <c r="Z36" i="6"/>
  <c r="G34" i="6"/>
  <c r="J34" i="6"/>
  <c r="K34" i="6" s="1"/>
  <c r="S34" i="6" s="1"/>
  <c r="N34" i="6"/>
  <c r="Q34" i="6"/>
  <c r="R34" i="6" s="1"/>
  <c r="X34" i="6"/>
  <c r="Z34" i="6" s="1"/>
  <c r="Y34" i="6"/>
  <c r="AA34" i="6"/>
  <c r="G29" i="6"/>
  <c r="J29" i="6"/>
  <c r="K29" i="6" s="1"/>
  <c r="S29" i="6" s="1"/>
  <c r="T29" i="6" s="1"/>
  <c r="N29" i="6"/>
  <c r="R29" i="6" s="1"/>
  <c r="Q29" i="6"/>
  <c r="X29" i="6"/>
  <c r="Y29" i="6"/>
  <c r="AA29" i="6" s="1"/>
  <c r="Z29" i="6"/>
  <c r="G27" i="6"/>
  <c r="J27" i="6"/>
  <c r="K27" i="6" s="1"/>
  <c r="N27" i="6"/>
  <c r="Q27" i="6"/>
  <c r="R27" i="6" s="1"/>
  <c r="X27" i="6"/>
  <c r="Y27" i="6"/>
  <c r="Z27" i="6"/>
  <c r="AA27" i="6"/>
  <c r="G22" i="6"/>
  <c r="J22" i="6"/>
  <c r="K22" i="6" s="1"/>
  <c r="S22" i="6" s="1"/>
  <c r="T22" i="6" s="1"/>
  <c r="N22" i="6"/>
  <c r="R22" i="6" s="1"/>
  <c r="Q22" i="6"/>
  <c r="X22" i="6"/>
  <c r="Y22" i="6"/>
  <c r="AA22" i="6" s="1"/>
  <c r="Z22" i="6"/>
  <c r="G20" i="6"/>
  <c r="J20" i="6"/>
  <c r="K20" i="6"/>
  <c r="N20" i="6"/>
  <c r="Q20" i="6"/>
  <c r="R20" i="6"/>
  <c r="S20" i="6"/>
  <c r="T20" i="6"/>
  <c r="U20" i="6"/>
  <c r="V20" i="6"/>
  <c r="W20" i="6"/>
  <c r="X20" i="6"/>
  <c r="Y20" i="6" s="1"/>
  <c r="AA20" i="6"/>
  <c r="G15" i="6"/>
  <c r="J15" i="6"/>
  <c r="K15" i="6" s="1"/>
  <c r="S15" i="6" s="1"/>
  <c r="T15" i="6" s="1"/>
  <c r="N15" i="6"/>
  <c r="Q15" i="6"/>
  <c r="R15" i="6"/>
  <c r="X15" i="6"/>
  <c r="Y15" i="6" s="1"/>
  <c r="AA41" i="7"/>
  <c r="Y41" i="7"/>
  <c r="X41" i="7"/>
  <c r="Z41" i="7" s="1"/>
  <c r="Q41" i="7"/>
  <c r="R41" i="7" s="1"/>
  <c r="N41" i="7"/>
  <c r="J41" i="7"/>
  <c r="K41" i="7" s="1"/>
  <c r="G41" i="7"/>
  <c r="G36" i="7"/>
  <c r="K36" i="7" s="1"/>
  <c r="S36" i="7" s="1"/>
  <c r="T36" i="7" s="1"/>
  <c r="J36" i="7"/>
  <c r="N36" i="7"/>
  <c r="Q36" i="7"/>
  <c r="R36" i="7"/>
  <c r="X36" i="7"/>
  <c r="Y36" i="7"/>
  <c r="AA36" i="7" s="1"/>
  <c r="Z36" i="7"/>
  <c r="G34" i="7"/>
  <c r="J34" i="7"/>
  <c r="K34" i="7" s="1"/>
  <c r="S34" i="7" s="1"/>
  <c r="N34" i="7"/>
  <c r="Q34" i="7"/>
  <c r="R34" i="7"/>
  <c r="X34" i="7"/>
  <c r="Y34" i="7"/>
  <c r="Z34" i="7"/>
  <c r="AA34" i="7"/>
  <c r="G29" i="7"/>
  <c r="J29" i="7"/>
  <c r="K29" i="7" s="1"/>
  <c r="S29" i="7" s="1"/>
  <c r="T29" i="7" s="1"/>
  <c r="N29" i="7"/>
  <c r="Q29" i="7"/>
  <c r="R29" i="7"/>
  <c r="X29" i="7"/>
  <c r="Z29" i="7" s="1"/>
  <c r="Y29" i="7"/>
  <c r="AA29" i="7" s="1"/>
  <c r="G27" i="7"/>
  <c r="J27" i="7"/>
  <c r="K27" i="7" s="1"/>
  <c r="S27" i="7" s="1"/>
  <c r="N27" i="7"/>
  <c r="Q27" i="7"/>
  <c r="R27" i="7" s="1"/>
  <c r="X27" i="7"/>
  <c r="Z27" i="7" s="1"/>
  <c r="Y27" i="7"/>
  <c r="AA27" i="7"/>
  <c r="G22" i="7"/>
  <c r="J22" i="7"/>
  <c r="K22" i="7" s="1"/>
  <c r="S22" i="7" s="1"/>
  <c r="T22" i="7" s="1"/>
  <c r="N22" i="7"/>
  <c r="Q22" i="7"/>
  <c r="R22" i="7"/>
  <c r="X22" i="7"/>
  <c r="Y22" i="7"/>
  <c r="AA22" i="7" s="1"/>
  <c r="Z22" i="7"/>
  <c r="G20" i="7"/>
  <c r="J20" i="7"/>
  <c r="K20" i="7" s="1"/>
  <c r="N20" i="7"/>
  <c r="Q20" i="7"/>
  <c r="R20" i="7" s="1"/>
  <c r="X20" i="7"/>
  <c r="Z20" i="7" s="1"/>
  <c r="Y20" i="7"/>
  <c r="AA20" i="7"/>
  <c r="G15" i="7"/>
  <c r="J15" i="7"/>
  <c r="K15" i="7" s="1"/>
  <c r="S15" i="7" s="1"/>
  <c r="T15" i="7" s="1"/>
  <c r="N15" i="7"/>
  <c r="Q15" i="7"/>
  <c r="R15" i="7" s="1"/>
  <c r="X15" i="7"/>
  <c r="Y15" i="7"/>
  <c r="AA15" i="7" s="1"/>
  <c r="Z15" i="7"/>
  <c r="AA44" i="8"/>
  <c r="X44" i="8"/>
  <c r="Z44" i="8" s="1"/>
  <c r="Q44" i="8"/>
  <c r="R44" i="8" s="1"/>
  <c r="N44" i="8"/>
  <c r="J44" i="8"/>
  <c r="K44" i="8" s="1"/>
  <c r="S44" i="8" s="1"/>
  <c r="G44" i="8"/>
  <c r="G39" i="8"/>
  <c r="J39" i="8"/>
  <c r="K39" i="8" s="1"/>
  <c r="S39" i="8" s="1"/>
  <c r="T39" i="8" s="1"/>
  <c r="N39" i="8"/>
  <c r="Q39" i="8"/>
  <c r="R39" i="8" s="1"/>
  <c r="X39" i="8"/>
  <c r="Y39" i="8"/>
  <c r="AA39" i="8" s="1"/>
  <c r="Z39" i="8"/>
  <c r="G37" i="8"/>
  <c r="J37" i="8"/>
  <c r="K37" i="8" s="1"/>
  <c r="S37" i="8" s="1"/>
  <c r="N37" i="8"/>
  <c r="R37" i="8" s="1"/>
  <c r="Q37" i="8"/>
  <c r="X37" i="8"/>
  <c r="Z37" i="8" s="1"/>
  <c r="Y37" i="8"/>
  <c r="AA37" i="8"/>
  <c r="G32" i="8"/>
  <c r="J32" i="8"/>
  <c r="K32" i="8" s="1"/>
  <c r="S32" i="8" s="1"/>
  <c r="T32" i="8" s="1"/>
  <c r="N32" i="8"/>
  <c r="Q32" i="8"/>
  <c r="R32" i="8"/>
  <c r="X32" i="8"/>
  <c r="Z32" i="8" s="1"/>
  <c r="Y32" i="8"/>
  <c r="AA32" i="8" s="1"/>
  <c r="G30" i="8"/>
  <c r="J30" i="8"/>
  <c r="K30" i="8" s="1"/>
  <c r="N30" i="8"/>
  <c r="Q30" i="8"/>
  <c r="R30" i="8" s="1"/>
  <c r="X30" i="8"/>
  <c r="Y30" i="8"/>
  <c r="Z30" i="8"/>
  <c r="AA30" i="8"/>
  <c r="G25" i="8"/>
  <c r="J25" i="8"/>
  <c r="K25" i="8"/>
  <c r="N25" i="8"/>
  <c r="R25" i="8" s="1"/>
  <c r="Q25" i="8"/>
  <c r="X25" i="8"/>
  <c r="Z25" i="8" s="1"/>
  <c r="Y25" i="8"/>
  <c r="AA25" i="8" s="1"/>
  <c r="G23" i="8"/>
  <c r="J23" i="8"/>
  <c r="K23" i="8"/>
  <c r="N23" i="8"/>
  <c r="Q23" i="8"/>
  <c r="R23" i="8"/>
  <c r="S23" i="8"/>
  <c r="T23" i="8" s="1"/>
  <c r="W23" i="8"/>
  <c r="X23" i="8"/>
  <c r="Y23" i="8"/>
  <c r="Z23" i="8"/>
  <c r="AA23" i="8"/>
  <c r="G18" i="8"/>
  <c r="J18" i="8"/>
  <c r="K18" i="8" s="1"/>
  <c r="S18" i="8" s="1"/>
  <c r="T18" i="8" s="1"/>
  <c r="N18" i="8"/>
  <c r="Q18" i="8"/>
  <c r="R18" i="8"/>
  <c r="X18" i="8"/>
  <c r="Z18" i="8" s="1"/>
  <c r="Y18" i="8"/>
  <c r="AA18" i="8" s="1"/>
  <c r="G16" i="8"/>
  <c r="K16" i="8" s="1"/>
  <c r="J16" i="8"/>
  <c r="N16" i="8"/>
  <c r="Q16" i="8"/>
  <c r="R16" i="8" s="1"/>
  <c r="X16" i="8"/>
  <c r="Y16" i="8"/>
  <c r="Z16" i="8"/>
  <c r="AA16" i="8"/>
  <c r="G42" i="9"/>
  <c r="J42" i="9"/>
  <c r="K42" i="9"/>
  <c r="N42" i="9"/>
  <c r="Q42" i="9"/>
  <c r="R42" i="9"/>
  <c r="S42" i="9"/>
  <c r="T42" i="9" s="1"/>
  <c r="X42" i="9"/>
  <c r="Z42" i="9" s="1"/>
  <c r="Y42" i="9"/>
  <c r="G40" i="9"/>
  <c r="J40" i="9"/>
  <c r="K40" i="9" s="1"/>
  <c r="S40" i="9" s="1"/>
  <c r="N40" i="9"/>
  <c r="Q40" i="9"/>
  <c r="R40" i="9"/>
  <c r="X40" i="9"/>
  <c r="Z40" i="9" s="1"/>
  <c r="Y40" i="9"/>
  <c r="AA40" i="9"/>
  <c r="G28" i="9"/>
  <c r="J28" i="9"/>
  <c r="K28" i="9" s="1"/>
  <c r="S28" i="9" s="1"/>
  <c r="T28" i="9" s="1"/>
  <c r="N28" i="9"/>
  <c r="Q28" i="9"/>
  <c r="R28" i="9"/>
  <c r="X28" i="9"/>
  <c r="Y28" i="9"/>
  <c r="AA28" i="9" s="1"/>
  <c r="Z28" i="9"/>
  <c r="G26" i="9"/>
  <c r="J26" i="9"/>
  <c r="K26" i="9"/>
  <c r="N26" i="9"/>
  <c r="Q26" i="9"/>
  <c r="R26" i="9" s="1"/>
  <c r="S26" i="9" s="1"/>
  <c r="X26" i="9"/>
  <c r="Y26" i="9" s="1"/>
  <c r="AA26" i="9"/>
  <c r="G21" i="9"/>
  <c r="J21" i="9"/>
  <c r="K21" i="9" s="1"/>
  <c r="S21" i="9" s="1"/>
  <c r="T21" i="9" s="1"/>
  <c r="N21" i="9"/>
  <c r="Q21" i="9"/>
  <c r="R21" i="9"/>
  <c r="X21" i="9"/>
  <c r="Y21" i="9"/>
  <c r="AA21" i="9" s="1"/>
  <c r="Z21" i="9"/>
  <c r="G19" i="9"/>
  <c r="J19" i="9"/>
  <c r="K19" i="9"/>
  <c r="N19" i="9"/>
  <c r="Q19" i="9"/>
  <c r="R19" i="9" s="1"/>
  <c r="S19" i="9" s="1"/>
  <c r="X19" i="9"/>
  <c r="Y19" i="9"/>
  <c r="Z19" i="9"/>
  <c r="AA19" i="9"/>
  <c r="G14" i="9"/>
  <c r="J14" i="9"/>
  <c r="K14" i="9" s="1"/>
  <c r="N14" i="9"/>
  <c r="R14" i="9" s="1"/>
  <c r="Q14" i="9"/>
  <c r="X14" i="9"/>
  <c r="Y14" i="9"/>
  <c r="AA14" i="9" s="1"/>
  <c r="Z14" i="9"/>
  <c r="G33" i="9"/>
  <c r="J33" i="9"/>
  <c r="K33" i="9" s="1"/>
  <c r="S33" i="9" s="1"/>
  <c r="N33" i="9"/>
  <c r="Q33" i="9"/>
  <c r="R33" i="9"/>
  <c r="X33" i="9"/>
  <c r="Y33" i="9"/>
  <c r="Z33" i="9"/>
  <c r="AA33" i="9"/>
  <c r="G35" i="9"/>
  <c r="J35" i="9"/>
  <c r="K35" i="9" s="1"/>
  <c r="N35" i="9"/>
  <c r="Q35" i="9"/>
  <c r="R35" i="9" s="1"/>
  <c r="X35" i="9"/>
  <c r="Y35" i="9"/>
  <c r="AA35" i="9" s="1"/>
  <c r="Z35" i="9"/>
  <c r="G42" i="10"/>
  <c r="J42" i="10"/>
  <c r="K42" i="10" s="1"/>
  <c r="N42" i="10"/>
  <c r="R42" i="10" s="1"/>
  <c r="Q42" i="10"/>
  <c r="X42" i="10"/>
  <c r="Z42" i="10" s="1"/>
  <c r="Y42" i="10"/>
  <c r="AA42" i="10"/>
  <c r="G37" i="10"/>
  <c r="J37" i="10"/>
  <c r="K37" i="10"/>
  <c r="N37" i="10"/>
  <c r="Q37" i="10"/>
  <c r="R37" i="10" s="1"/>
  <c r="S37" i="10" s="1"/>
  <c r="T37" i="10" s="1"/>
  <c r="X37" i="10"/>
  <c r="Z37" i="10" s="1"/>
  <c r="Y37" i="10"/>
  <c r="AA37" i="10" s="1"/>
  <c r="G35" i="10"/>
  <c r="J35" i="10"/>
  <c r="K35" i="10"/>
  <c r="N35" i="10"/>
  <c r="Q35" i="10"/>
  <c r="R35" i="10" s="1"/>
  <c r="X35" i="10"/>
  <c r="Z35" i="10" s="1"/>
  <c r="Y35" i="10"/>
  <c r="AA35" i="10"/>
  <c r="G30" i="10"/>
  <c r="J30" i="10"/>
  <c r="K30" i="10"/>
  <c r="N30" i="10"/>
  <c r="Q30" i="10"/>
  <c r="R30" i="10"/>
  <c r="S30" i="10"/>
  <c r="T30" i="10" s="1"/>
  <c r="X30" i="10"/>
  <c r="Y30" i="10"/>
  <c r="AA30" i="10" s="1"/>
  <c r="Z30" i="10"/>
  <c r="G28" i="10"/>
  <c r="J28" i="10"/>
  <c r="K28" i="10" s="1"/>
  <c r="S28" i="10" s="1"/>
  <c r="N28" i="10"/>
  <c r="Q28" i="10"/>
  <c r="R28" i="10" s="1"/>
  <c r="X28" i="10"/>
  <c r="Y28" i="10" s="1"/>
  <c r="AA28" i="10"/>
  <c r="G23" i="10"/>
  <c r="J23" i="10"/>
  <c r="K23" i="10"/>
  <c r="S23" i="10" s="1"/>
  <c r="T23" i="10" s="1"/>
  <c r="N23" i="10"/>
  <c r="Q23" i="10"/>
  <c r="R23" i="10"/>
  <c r="X23" i="10"/>
  <c r="Z23" i="10" s="1"/>
  <c r="Y23" i="10"/>
  <c r="AA23" i="10" s="1"/>
  <c r="G21" i="10"/>
  <c r="J21" i="10"/>
  <c r="K21" i="10" s="1"/>
  <c r="N21" i="10"/>
  <c r="Q21" i="10"/>
  <c r="R21" i="10" s="1"/>
  <c r="X21" i="10"/>
  <c r="Z21" i="10" s="1"/>
  <c r="Y21" i="10"/>
  <c r="AA21" i="10"/>
  <c r="G16" i="10"/>
  <c r="J16" i="10"/>
  <c r="K16" i="10" s="1"/>
  <c r="S16" i="10" s="1"/>
  <c r="T16" i="10" s="1"/>
  <c r="N16" i="10"/>
  <c r="Q16" i="10"/>
  <c r="R16" i="10" s="1"/>
  <c r="X16" i="10"/>
  <c r="Z16" i="10" s="1"/>
  <c r="Y16" i="10"/>
  <c r="AA16" i="10" s="1"/>
  <c r="G14" i="10"/>
  <c r="J14" i="10"/>
  <c r="K14" i="10"/>
  <c r="N14" i="10"/>
  <c r="Q14" i="10"/>
  <c r="R14" i="10" s="1"/>
  <c r="X14" i="10"/>
  <c r="Z14" i="10" s="1"/>
  <c r="Y14" i="10"/>
  <c r="AA14" i="10"/>
  <c r="G40" i="11"/>
  <c r="J40" i="11"/>
  <c r="K40" i="11"/>
  <c r="N40" i="11"/>
  <c r="Q40" i="11"/>
  <c r="R40" i="11" s="1"/>
  <c r="X40" i="11"/>
  <c r="Z40" i="11" s="1"/>
  <c r="Y40" i="11"/>
  <c r="G38" i="11"/>
  <c r="J38" i="11"/>
  <c r="K38" i="11"/>
  <c r="N38" i="11"/>
  <c r="Q38" i="11"/>
  <c r="R38" i="11" s="1"/>
  <c r="X38" i="11"/>
  <c r="Z38" i="11" s="1"/>
  <c r="Y38" i="11"/>
  <c r="AA38" i="11"/>
  <c r="G33" i="11"/>
  <c r="J33" i="11"/>
  <c r="K33" i="11" s="1"/>
  <c r="N33" i="11"/>
  <c r="Q33" i="11"/>
  <c r="R33" i="11" s="1"/>
  <c r="X33" i="11"/>
  <c r="Z33" i="11" s="1"/>
  <c r="Y33" i="11"/>
  <c r="AA33" i="11" s="1"/>
  <c r="G31" i="11"/>
  <c r="J31" i="11"/>
  <c r="K31" i="11"/>
  <c r="N31" i="11"/>
  <c r="Q31" i="11"/>
  <c r="R31" i="11" s="1"/>
  <c r="X31" i="11"/>
  <c r="Z31" i="11" s="1"/>
  <c r="Y31" i="11"/>
  <c r="AA31" i="11"/>
  <c r="G26" i="11"/>
  <c r="J26" i="11"/>
  <c r="K26" i="11"/>
  <c r="N26" i="11"/>
  <c r="R26" i="11" s="1"/>
  <c r="Q26" i="11"/>
  <c r="X26" i="11"/>
  <c r="Z26" i="11" s="1"/>
  <c r="Y26" i="11"/>
  <c r="AA26" i="11" s="1"/>
  <c r="G24" i="11"/>
  <c r="J24" i="11"/>
  <c r="K24" i="11" s="1"/>
  <c r="S24" i="11" s="1"/>
  <c r="N24" i="11"/>
  <c r="Q24" i="11"/>
  <c r="R24" i="11" s="1"/>
  <c r="X24" i="11"/>
  <c r="Y24" i="11"/>
  <c r="Z24" i="11"/>
  <c r="AA24" i="11"/>
  <c r="G19" i="11"/>
  <c r="J19" i="11"/>
  <c r="K19" i="11"/>
  <c r="N19" i="11"/>
  <c r="R19" i="11" s="1"/>
  <c r="Q19" i="11"/>
  <c r="X19" i="11"/>
  <c r="Z19" i="11" s="1"/>
  <c r="Y19" i="11"/>
  <c r="AA19" i="11" s="1"/>
  <c r="G17" i="11"/>
  <c r="J17" i="11"/>
  <c r="K17" i="11"/>
  <c r="N17" i="11"/>
  <c r="Q17" i="11"/>
  <c r="R17" i="11"/>
  <c r="S17" i="11"/>
  <c r="T17" i="11"/>
  <c r="U17" i="11"/>
  <c r="V17" i="11"/>
  <c r="W17" i="11"/>
  <c r="X17" i="11"/>
  <c r="Z17" i="11" s="1"/>
  <c r="Y17" i="11"/>
  <c r="AA17" i="11"/>
  <c r="G42" i="12"/>
  <c r="J42" i="12"/>
  <c r="K42" i="12" s="1"/>
  <c r="S42" i="12" s="1"/>
  <c r="T42" i="12" s="1"/>
  <c r="N42" i="12"/>
  <c r="Q42" i="12"/>
  <c r="R42" i="12"/>
  <c r="X42" i="12"/>
  <c r="Z42" i="12" s="1"/>
  <c r="Y42" i="12"/>
  <c r="AA42" i="12" s="1"/>
  <c r="G40" i="12"/>
  <c r="J40" i="12"/>
  <c r="K40" i="12" s="1"/>
  <c r="S40" i="12" s="1"/>
  <c r="N40" i="12"/>
  <c r="Q40" i="12"/>
  <c r="R40" i="12"/>
  <c r="X40" i="12"/>
  <c r="Z40" i="12" s="1"/>
  <c r="Y40" i="12"/>
  <c r="AA40" i="12"/>
  <c r="G35" i="12"/>
  <c r="J35" i="12"/>
  <c r="K35" i="12"/>
  <c r="S35" i="12" s="1"/>
  <c r="T35" i="12" s="1"/>
  <c r="N35" i="12"/>
  <c r="Q35" i="12"/>
  <c r="R35" i="12" s="1"/>
  <c r="X35" i="12"/>
  <c r="Z35" i="12" s="1"/>
  <c r="Y35" i="12"/>
  <c r="AA35" i="12" s="1"/>
  <c r="G33" i="12"/>
  <c r="J33" i="12"/>
  <c r="K33" i="12"/>
  <c r="N33" i="12"/>
  <c r="R33" i="12" s="1"/>
  <c r="Q33" i="12"/>
  <c r="X33" i="12"/>
  <c r="Z33" i="12" s="1"/>
  <c r="Y33" i="12"/>
  <c r="AA33" i="12"/>
  <c r="G28" i="12"/>
  <c r="J28" i="12"/>
  <c r="K28" i="12" s="1"/>
  <c r="S28" i="12" s="1"/>
  <c r="T28" i="12" s="1"/>
  <c r="N28" i="12"/>
  <c r="Q28" i="12"/>
  <c r="R28" i="12"/>
  <c r="X28" i="12"/>
  <c r="Z28" i="12" s="1"/>
  <c r="Y28" i="12"/>
  <c r="AA28" i="12" s="1"/>
  <c r="G26" i="12"/>
  <c r="J26" i="12"/>
  <c r="K26" i="12" s="1"/>
  <c r="N26" i="12"/>
  <c r="Q26" i="12"/>
  <c r="R26" i="12" s="1"/>
  <c r="X26" i="12"/>
  <c r="Z26" i="12" s="1"/>
  <c r="Y26" i="12"/>
  <c r="AA26" i="12"/>
  <c r="G21" i="12"/>
  <c r="J21" i="12"/>
  <c r="K21" i="12"/>
  <c r="S21" i="12" s="1"/>
  <c r="T21" i="12" s="1"/>
  <c r="N21" i="12"/>
  <c r="Q21" i="12"/>
  <c r="R21" i="12" s="1"/>
  <c r="X21" i="12"/>
  <c r="Z21" i="12" s="1"/>
  <c r="Y21" i="12"/>
  <c r="AA21" i="12" s="1"/>
  <c r="G19" i="12"/>
  <c r="J19" i="12"/>
  <c r="K19" i="12"/>
  <c r="N19" i="12"/>
  <c r="Q19" i="12"/>
  <c r="R19" i="12"/>
  <c r="S19" i="12"/>
  <c r="T19" i="12"/>
  <c r="U19" i="12"/>
  <c r="V19" i="12"/>
  <c r="W19" i="12"/>
  <c r="X19" i="12"/>
  <c r="Z19" i="12" s="1"/>
  <c r="Y19" i="12"/>
  <c r="AA19" i="12"/>
  <c r="G14" i="12"/>
  <c r="J14" i="12"/>
  <c r="K14" i="12"/>
  <c r="N14" i="12"/>
  <c r="Q14" i="12"/>
  <c r="R14" i="12" s="1"/>
  <c r="X14" i="12"/>
  <c r="Z14" i="12" s="1"/>
  <c r="Y14" i="12"/>
  <c r="AA14" i="12" s="1"/>
  <c r="G43" i="13"/>
  <c r="J43" i="13"/>
  <c r="K43" i="13"/>
  <c r="N43" i="13"/>
  <c r="Q43" i="13"/>
  <c r="R43" i="13" s="1"/>
  <c r="S43" i="13" s="1"/>
  <c r="X43" i="13"/>
  <c r="Z43" i="13" s="1"/>
  <c r="Y43" i="13"/>
  <c r="AA43" i="13"/>
  <c r="G38" i="13"/>
  <c r="J38" i="13"/>
  <c r="K38" i="13" s="1"/>
  <c r="N38" i="13"/>
  <c r="Q38" i="13"/>
  <c r="R38" i="13" s="1"/>
  <c r="X38" i="13"/>
  <c r="Y38" i="13"/>
  <c r="AA38" i="13" s="1"/>
  <c r="Z38" i="13"/>
  <c r="G36" i="13"/>
  <c r="J36" i="13"/>
  <c r="K36" i="13"/>
  <c r="S36" i="13" s="1"/>
  <c r="N36" i="13"/>
  <c r="Q36" i="13"/>
  <c r="R36" i="13" s="1"/>
  <c r="X36" i="13"/>
  <c r="Y36" i="13"/>
  <c r="Z36" i="13"/>
  <c r="AA36" i="13"/>
  <c r="G31" i="13"/>
  <c r="J31" i="13"/>
  <c r="K31" i="13"/>
  <c r="N31" i="13"/>
  <c r="R31" i="13" s="1"/>
  <c r="Q31" i="13"/>
  <c r="X31" i="13"/>
  <c r="Z31" i="13" s="1"/>
  <c r="Y31" i="13"/>
  <c r="AA31" i="13" s="1"/>
  <c r="G29" i="13"/>
  <c r="J29" i="13"/>
  <c r="K29" i="13" s="1"/>
  <c r="S29" i="13" s="1"/>
  <c r="N29" i="13"/>
  <c r="R29" i="13" s="1"/>
  <c r="Q29" i="13"/>
  <c r="X29" i="13"/>
  <c r="Z29" i="13" s="1"/>
  <c r="Y29" i="13"/>
  <c r="AA29" i="13"/>
  <c r="G24" i="13"/>
  <c r="J24" i="13"/>
  <c r="K24" i="13" s="1"/>
  <c r="N24" i="13"/>
  <c r="R24" i="13" s="1"/>
  <c r="Q24" i="13"/>
  <c r="X24" i="13"/>
  <c r="Z24" i="13" s="1"/>
  <c r="Y24" i="13"/>
  <c r="AA24" i="13" s="1"/>
  <c r="G22" i="13"/>
  <c r="J22" i="13"/>
  <c r="K22" i="13" s="1"/>
  <c r="N22" i="13"/>
  <c r="R22" i="13" s="1"/>
  <c r="Q22" i="13"/>
  <c r="X22" i="13"/>
  <c r="Y22" i="13"/>
  <c r="Z22" i="13"/>
  <c r="AA22" i="13"/>
  <c r="G17" i="13"/>
  <c r="J17" i="13"/>
  <c r="K17" i="13"/>
  <c r="N17" i="13"/>
  <c r="R17" i="13" s="1"/>
  <c r="S17" i="13" s="1"/>
  <c r="T17" i="13" s="1"/>
  <c r="Q17" i="13"/>
  <c r="X17" i="13"/>
  <c r="Y17" i="13"/>
  <c r="AA17" i="13" s="1"/>
  <c r="Z17" i="13"/>
  <c r="G15" i="13"/>
  <c r="J15" i="13"/>
  <c r="K15" i="13" s="1"/>
  <c r="S15" i="13" s="1"/>
  <c r="N15" i="13"/>
  <c r="R15" i="13" s="1"/>
  <c r="Q15" i="13"/>
  <c r="X15" i="13"/>
  <c r="Z15" i="13" s="1"/>
  <c r="Y15" i="13"/>
  <c r="AA15" i="13"/>
  <c r="G21" i="2"/>
  <c r="J21" i="2"/>
  <c r="K21" i="2" s="1"/>
  <c r="N21" i="2"/>
  <c r="Q21" i="2"/>
  <c r="R21" i="2" s="1"/>
  <c r="X21" i="2"/>
  <c r="Y21" i="2"/>
  <c r="AA21" i="2" s="1"/>
  <c r="Z21" i="2"/>
  <c r="G22" i="2"/>
  <c r="K22" i="2" s="1"/>
  <c r="S22" i="2" s="1"/>
  <c r="T22" i="2" s="1"/>
  <c r="J22" i="2"/>
  <c r="N22" i="2"/>
  <c r="Q22" i="2"/>
  <c r="R22" i="2"/>
  <c r="X22" i="2"/>
  <c r="Y22" i="2"/>
  <c r="Z22" i="2"/>
  <c r="AA22" i="2" s="1"/>
  <c r="G23" i="2"/>
  <c r="J23" i="2"/>
  <c r="K23" i="2" s="1"/>
  <c r="S23" i="2" s="1"/>
  <c r="T23" i="2" s="1"/>
  <c r="N23" i="2"/>
  <c r="Q23" i="2"/>
  <c r="R23" i="2"/>
  <c r="X23" i="2"/>
  <c r="Y23" i="2" s="1"/>
  <c r="AA23" i="2" s="1"/>
  <c r="Z23" i="2"/>
  <c r="G25" i="2"/>
  <c r="J25" i="2"/>
  <c r="K25" i="2" s="1"/>
  <c r="N25" i="2"/>
  <c r="Q25" i="2"/>
  <c r="R25" i="2" s="1"/>
  <c r="X25" i="2"/>
  <c r="Y25" i="2" s="1"/>
  <c r="AA25" i="2"/>
  <c r="G27" i="2"/>
  <c r="J27" i="2"/>
  <c r="K27" i="2"/>
  <c r="S27" i="2" s="1"/>
  <c r="T27" i="2" s="1"/>
  <c r="N27" i="2"/>
  <c r="Q27" i="2"/>
  <c r="R27" i="2"/>
  <c r="X27" i="2"/>
  <c r="Y27" i="2" s="1"/>
  <c r="AA27" i="2" s="1"/>
  <c r="Z27" i="2"/>
  <c r="G28" i="2"/>
  <c r="J28" i="2"/>
  <c r="K28" i="2"/>
  <c r="N28" i="2"/>
  <c r="Q28" i="2"/>
  <c r="R28" i="2" s="1"/>
  <c r="S28" i="2" s="1"/>
  <c r="T28" i="2" s="1"/>
  <c r="X28" i="2"/>
  <c r="Y28" i="2"/>
  <c r="Z28" i="2"/>
  <c r="AA28" i="2"/>
  <c r="G29" i="2"/>
  <c r="J29" i="2"/>
  <c r="K29" i="2" s="1"/>
  <c r="S29" i="2" s="1"/>
  <c r="T29" i="2" s="1"/>
  <c r="N29" i="2"/>
  <c r="Q29" i="2"/>
  <c r="R29" i="2"/>
  <c r="X29" i="2"/>
  <c r="Y29" i="2"/>
  <c r="Z29" i="2"/>
  <c r="AA29" i="2" s="1"/>
  <c r="G30" i="2"/>
  <c r="K30" i="2" s="1"/>
  <c r="S30" i="2" s="1"/>
  <c r="T30" i="2" s="1"/>
  <c r="J30" i="2"/>
  <c r="N30" i="2"/>
  <c r="Q30" i="2"/>
  <c r="R30" i="2"/>
  <c r="X30" i="2"/>
  <c r="Y30" i="2"/>
  <c r="Z30" i="2"/>
  <c r="AA30" i="2"/>
  <c r="G32" i="2"/>
  <c r="J32" i="2"/>
  <c r="K32" i="2"/>
  <c r="S32" i="2" s="1"/>
  <c r="N32" i="2"/>
  <c r="Q32" i="2"/>
  <c r="R32" i="2"/>
  <c r="X32" i="2"/>
  <c r="Y32" i="2"/>
  <c r="Z32" i="2"/>
  <c r="AA32" i="2"/>
  <c r="G34" i="2"/>
  <c r="J34" i="2"/>
  <c r="K34" i="2"/>
  <c r="S34" i="2" s="1"/>
  <c r="T34" i="2" s="1"/>
  <c r="N34" i="2"/>
  <c r="Q34" i="2"/>
  <c r="R34" i="2" s="1"/>
  <c r="X34" i="2"/>
  <c r="Z34" i="2" s="1"/>
  <c r="Y34" i="2"/>
  <c r="AA34" i="2" s="1"/>
  <c r="G35" i="2"/>
  <c r="J35" i="2"/>
  <c r="K35" i="2"/>
  <c r="S35" i="2" s="1"/>
  <c r="T35" i="2" s="1"/>
  <c r="N35" i="2"/>
  <c r="Q35" i="2"/>
  <c r="R35" i="2"/>
  <c r="X35" i="2"/>
  <c r="Y35" i="2" s="1"/>
  <c r="AA35" i="2" s="1"/>
  <c r="Z35" i="2"/>
  <c r="G36" i="2"/>
  <c r="J36" i="2"/>
  <c r="K36" i="2" s="1"/>
  <c r="N36" i="2"/>
  <c r="Q36" i="2"/>
  <c r="R36" i="2" s="1"/>
  <c r="X36" i="2"/>
  <c r="Z36" i="2" s="1"/>
  <c r="AA36" i="2" s="1"/>
  <c r="Y36" i="2"/>
  <c r="G37" i="2"/>
  <c r="J37" i="2"/>
  <c r="K37" i="2"/>
  <c r="N37" i="2"/>
  <c r="Q37" i="2"/>
  <c r="R37" i="2"/>
  <c r="S37" i="2" s="1"/>
  <c r="T37" i="2" s="1"/>
  <c r="X37" i="2"/>
  <c r="Y37" i="2"/>
  <c r="AA37" i="2" s="1"/>
  <c r="Z37" i="2"/>
  <c r="G39" i="2"/>
  <c r="J39" i="2"/>
  <c r="K39" i="2" s="1"/>
  <c r="S39" i="2" s="1"/>
  <c r="N39" i="2"/>
  <c r="Q39" i="2"/>
  <c r="R39" i="2" s="1"/>
  <c r="X39" i="2"/>
  <c r="Z39" i="2" s="1"/>
  <c r="Y39" i="2"/>
  <c r="AA39" i="2"/>
  <c r="G41" i="2"/>
  <c r="J41" i="2"/>
  <c r="K41" i="2" s="1"/>
  <c r="S41" i="2" s="1"/>
  <c r="T41" i="2" s="1"/>
  <c r="N41" i="2"/>
  <c r="Q41" i="2"/>
  <c r="R41" i="2" s="1"/>
  <c r="X41" i="2"/>
  <c r="Y41" i="2" s="1"/>
  <c r="G42" i="2"/>
  <c r="J42" i="2"/>
  <c r="K42" i="2"/>
  <c r="N42" i="2"/>
  <c r="Q42" i="2"/>
  <c r="R42" i="2" s="1"/>
  <c r="X42" i="2"/>
  <c r="Z42" i="2" s="1"/>
  <c r="Y42" i="2"/>
  <c r="AA42" i="2" s="1"/>
  <c r="G43" i="2"/>
  <c r="J43" i="2"/>
  <c r="K43" i="2"/>
  <c r="S43" i="2" s="1"/>
  <c r="T43" i="2" s="1"/>
  <c r="N43" i="2"/>
  <c r="Q43" i="2"/>
  <c r="R43" i="2"/>
  <c r="X43" i="2"/>
  <c r="Y43" i="2" s="1"/>
  <c r="AA43" i="2" s="1"/>
  <c r="Z43" i="2"/>
  <c r="G44" i="2"/>
  <c r="J44" i="2"/>
  <c r="K44" i="2" s="1"/>
  <c r="S44" i="2" s="1"/>
  <c r="T44" i="2" s="1"/>
  <c r="N44" i="2"/>
  <c r="Q44" i="2"/>
  <c r="R44" i="2" s="1"/>
  <c r="X44" i="2"/>
  <c r="Z44" i="2" s="1"/>
  <c r="AA44" i="2" s="1"/>
  <c r="Y44" i="2"/>
  <c r="G20" i="2"/>
  <c r="J20" i="2"/>
  <c r="K20" i="2" s="1"/>
  <c r="S20" i="2" s="1"/>
  <c r="T20" i="2" s="1"/>
  <c r="N20" i="2"/>
  <c r="Q20" i="2"/>
  <c r="R20" i="2"/>
  <c r="X20" i="2"/>
  <c r="Y20" i="2"/>
  <c r="AA20" i="2" s="1"/>
  <c r="Z20" i="2"/>
  <c r="G18" i="2"/>
  <c r="J18" i="2"/>
  <c r="K18" i="2" s="1"/>
  <c r="S18" i="2" s="1"/>
  <c r="N18" i="2"/>
  <c r="Q18" i="2"/>
  <c r="R18" i="2"/>
  <c r="X18" i="2"/>
  <c r="Y18" i="2" s="1"/>
  <c r="Z18" i="2"/>
  <c r="AA18" i="2"/>
  <c r="G14" i="2"/>
  <c r="K14" i="2" s="1"/>
  <c r="S14" i="2" s="1"/>
  <c r="T14" i="2" s="1"/>
  <c r="J14" i="2"/>
  <c r="N14" i="2"/>
  <c r="Q14" i="2"/>
  <c r="R14" i="2"/>
  <c r="X14" i="2"/>
  <c r="Y14" i="2" s="1"/>
  <c r="AA14" i="2" s="1"/>
  <c r="Z14" i="2"/>
  <c r="G15" i="2"/>
  <c r="J15" i="2"/>
  <c r="K15" i="2" s="1"/>
  <c r="S15" i="2" s="1"/>
  <c r="T15" i="2" s="1"/>
  <c r="N15" i="2"/>
  <c r="Q15" i="2"/>
  <c r="R15" i="2" s="1"/>
  <c r="X15" i="2"/>
  <c r="Z15" i="2" s="1"/>
  <c r="AA15" i="2" s="1"/>
  <c r="Y15" i="2"/>
  <c r="G23" i="3"/>
  <c r="J23" i="3"/>
  <c r="K23" i="3" s="1"/>
  <c r="N23" i="3"/>
  <c r="Q23" i="3"/>
  <c r="R23" i="3" s="1"/>
  <c r="X23" i="3"/>
  <c r="Z23" i="3" s="1"/>
  <c r="Y23" i="3"/>
  <c r="G24" i="3"/>
  <c r="J24" i="3"/>
  <c r="K24" i="3"/>
  <c r="S24" i="3" s="1"/>
  <c r="T24" i="3" s="1"/>
  <c r="N24" i="3"/>
  <c r="Q24" i="3"/>
  <c r="R24" i="3"/>
  <c r="X24" i="3"/>
  <c r="Y24" i="3"/>
  <c r="AA24" i="3" s="1"/>
  <c r="Z24" i="3"/>
  <c r="G25" i="3"/>
  <c r="J25" i="3"/>
  <c r="K25" i="3" s="1"/>
  <c r="S25" i="3" s="1"/>
  <c r="T25" i="3" s="1"/>
  <c r="N25" i="3"/>
  <c r="R25" i="3" s="1"/>
  <c r="Q25" i="3"/>
  <c r="X25" i="3"/>
  <c r="Y25" i="3" s="1"/>
  <c r="G27" i="3"/>
  <c r="J27" i="3"/>
  <c r="K27" i="3" s="1"/>
  <c r="S27" i="3" s="1"/>
  <c r="N27" i="3"/>
  <c r="Q27" i="3"/>
  <c r="R27" i="3"/>
  <c r="X27" i="3"/>
  <c r="Y27" i="3" s="1"/>
  <c r="Z27" i="3"/>
  <c r="AA27" i="3"/>
  <c r="G29" i="3"/>
  <c r="J29" i="3"/>
  <c r="K29" i="3"/>
  <c r="S29" i="3" s="1"/>
  <c r="T29" i="3" s="1"/>
  <c r="N29" i="3"/>
  <c r="Q29" i="3"/>
  <c r="R29" i="3"/>
  <c r="X29" i="3"/>
  <c r="Y29" i="3"/>
  <c r="AA29" i="3" s="1"/>
  <c r="Z29" i="3"/>
  <c r="G30" i="3"/>
  <c r="K30" i="3" s="1"/>
  <c r="S30" i="3" s="1"/>
  <c r="T30" i="3" s="1"/>
  <c r="J30" i="3"/>
  <c r="N30" i="3"/>
  <c r="R30" i="3" s="1"/>
  <c r="Q30" i="3"/>
  <c r="X30" i="3"/>
  <c r="Y30" i="3" s="1"/>
  <c r="G31" i="3"/>
  <c r="J31" i="3"/>
  <c r="K31" i="3" s="1"/>
  <c r="S31" i="3" s="1"/>
  <c r="T31" i="3" s="1"/>
  <c r="N31" i="3"/>
  <c r="Q31" i="3"/>
  <c r="R31" i="3" s="1"/>
  <c r="X31" i="3"/>
  <c r="Z31" i="3" s="1"/>
  <c r="Y31" i="3"/>
  <c r="G32" i="3"/>
  <c r="J32" i="3"/>
  <c r="K32" i="3"/>
  <c r="S32" i="3" s="1"/>
  <c r="T32" i="3" s="1"/>
  <c r="N32" i="3"/>
  <c r="Q32" i="3"/>
  <c r="R32" i="3"/>
  <c r="X32" i="3"/>
  <c r="Y32" i="3"/>
  <c r="AA32" i="3" s="1"/>
  <c r="Z32" i="3"/>
  <c r="G34" i="3"/>
  <c r="J34" i="3"/>
  <c r="K34" i="3"/>
  <c r="N34" i="3"/>
  <c r="Q34" i="3"/>
  <c r="R34" i="3" s="1"/>
  <c r="S34" i="3" s="1"/>
  <c r="X34" i="3"/>
  <c r="Y34" i="3"/>
  <c r="Z34" i="3"/>
  <c r="AA34" i="3"/>
  <c r="G36" i="3"/>
  <c r="J36" i="3"/>
  <c r="K36" i="3" s="1"/>
  <c r="S36" i="3" s="1"/>
  <c r="T36" i="3" s="1"/>
  <c r="N36" i="3"/>
  <c r="Q36" i="3"/>
  <c r="R36" i="3" s="1"/>
  <c r="X36" i="3"/>
  <c r="Z36" i="3" s="1"/>
  <c r="AA36" i="3" s="1"/>
  <c r="Y36" i="3"/>
  <c r="G37" i="3"/>
  <c r="J37" i="3"/>
  <c r="K37" i="3" s="1"/>
  <c r="S37" i="3" s="1"/>
  <c r="T37" i="3" s="1"/>
  <c r="N37" i="3"/>
  <c r="Q37" i="3"/>
  <c r="R37" i="3"/>
  <c r="X37" i="3"/>
  <c r="Y37" i="3" s="1"/>
  <c r="AA37" i="3" s="1"/>
  <c r="Z37" i="3"/>
  <c r="G38" i="3"/>
  <c r="K38" i="3" s="1"/>
  <c r="S38" i="3" s="1"/>
  <c r="T38" i="3" s="1"/>
  <c r="J38" i="3"/>
  <c r="N38" i="3"/>
  <c r="Q38" i="3"/>
  <c r="R38" i="3" s="1"/>
  <c r="X38" i="3"/>
  <c r="Y38" i="3" s="1"/>
  <c r="G39" i="3"/>
  <c r="J39" i="3"/>
  <c r="K39" i="3" s="1"/>
  <c r="N39" i="3"/>
  <c r="Q39" i="3"/>
  <c r="R39" i="3" s="1"/>
  <c r="X39" i="3"/>
  <c r="Z39" i="3" s="1"/>
  <c r="Y39" i="3"/>
  <c r="G41" i="3"/>
  <c r="J41" i="3"/>
  <c r="K41" i="3" s="1"/>
  <c r="S41" i="3" s="1"/>
  <c r="N41" i="3"/>
  <c r="R41" i="3" s="1"/>
  <c r="Q41" i="3"/>
  <c r="X41" i="3"/>
  <c r="Y41" i="3" s="1"/>
  <c r="AA41" i="3"/>
  <c r="G43" i="3"/>
  <c r="J43" i="3"/>
  <c r="K43" i="3" s="1"/>
  <c r="S43" i="3" s="1"/>
  <c r="T43" i="3" s="1"/>
  <c r="N43" i="3"/>
  <c r="Q43" i="3"/>
  <c r="R43" i="3"/>
  <c r="X43" i="3"/>
  <c r="Y43" i="3" s="1"/>
  <c r="AA43" i="3" s="1"/>
  <c r="Z43" i="3"/>
  <c r="G20" i="3"/>
  <c r="J20" i="3"/>
  <c r="K20" i="3" s="1"/>
  <c r="S20" i="3" s="1"/>
  <c r="N20" i="3"/>
  <c r="Q20" i="3"/>
  <c r="R20" i="3"/>
  <c r="X20" i="3"/>
  <c r="Y20" i="3" s="1"/>
  <c r="Z20" i="3"/>
  <c r="AA20" i="3"/>
  <c r="G16" i="3"/>
  <c r="J16" i="3"/>
  <c r="K16" i="3" s="1"/>
  <c r="N16" i="3"/>
  <c r="Q16" i="3"/>
  <c r="R16" i="3" s="1"/>
  <c r="X16" i="3"/>
  <c r="Y16" i="3" s="1"/>
  <c r="G17" i="3"/>
  <c r="J17" i="3"/>
  <c r="K17" i="3" s="1"/>
  <c r="S17" i="3" s="1"/>
  <c r="T17" i="3" s="1"/>
  <c r="N17" i="3"/>
  <c r="Q17" i="3"/>
  <c r="R17" i="3" s="1"/>
  <c r="X17" i="3"/>
  <c r="Y17" i="3" s="1"/>
  <c r="AA44" i="4"/>
  <c r="X44" i="4"/>
  <c r="Z44" i="4" s="1"/>
  <c r="Q44" i="4"/>
  <c r="N44" i="4"/>
  <c r="R44" i="4" s="1"/>
  <c r="J44" i="4"/>
  <c r="K44" i="4" s="1"/>
  <c r="S44" i="4" s="1"/>
  <c r="G44" i="4"/>
  <c r="G34" i="4"/>
  <c r="J34" i="4"/>
  <c r="K34" i="4" s="1"/>
  <c r="S34" i="4" s="1"/>
  <c r="T34" i="4" s="1"/>
  <c r="N34" i="4"/>
  <c r="Q34" i="4"/>
  <c r="R34" i="4"/>
  <c r="X34" i="4"/>
  <c r="Y34" i="4" s="1"/>
  <c r="G35" i="4"/>
  <c r="K35" i="4" s="1"/>
  <c r="S35" i="4" s="1"/>
  <c r="T35" i="4" s="1"/>
  <c r="J35" i="4"/>
  <c r="N35" i="4"/>
  <c r="Q35" i="4"/>
  <c r="R35" i="4" s="1"/>
  <c r="X35" i="4"/>
  <c r="Y35" i="4" s="1"/>
  <c r="G37" i="4"/>
  <c r="J37" i="4"/>
  <c r="K37" i="4" s="1"/>
  <c r="N37" i="4"/>
  <c r="Q37" i="4"/>
  <c r="R37" i="4" s="1"/>
  <c r="X37" i="4"/>
  <c r="Y37" i="4"/>
  <c r="Z37" i="4"/>
  <c r="AA37" i="4"/>
  <c r="G33" i="4"/>
  <c r="J33" i="4"/>
  <c r="K33" i="4" s="1"/>
  <c r="N33" i="4"/>
  <c r="Q33" i="4"/>
  <c r="R33" i="4" s="1"/>
  <c r="X33" i="4"/>
  <c r="Y33" i="4" s="1"/>
  <c r="G23" i="4"/>
  <c r="J23" i="4"/>
  <c r="K23" i="4" s="1"/>
  <c r="S23" i="4" s="1"/>
  <c r="N23" i="4"/>
  <c r="Q23" i="4"/>
  <c r="R23" i="4"/>
  <c r="X23" i="4"/>
  <c r="Y23" i="4"/>
  <c r="Z23" i="4"/>
  <c r="AA23" i="4"/>
  <c r="G25" i="4"/>
  <c r="J25" i="4"/>
  <c r="K25" i="4"/>
  <c r="S25" i="4" s="1"/>
  <c r="T25" i="4" s="1"/>
  <c r="N25" i="4"/>
  <c r="Q25" i="4"/>
  <c r="R25" i="4" s="1"/>
  <c r="X25" i="4"/>
  <c r="Y25" i="4" s="1"/>
  <c r="G26" i="4"/>
  <c r="J26" i="4"/>
  <c r="K26" i="4" s="1"/>
  <c r="N26" i="4"/>
  <c r="Q26" i="4"/>
  <c r="R26" i="4" s="1"/>
  <c r="X26" i="4"/>
  <c r="Y26" i="4" s="1"/>
  <c r="G28" i="4"/>
  <c r="J28" i="4"/>
  <c r="K28" i="4"/>
  <c r="S28" i="4" s="1"/>
  <c r="T28" i="4" s="1"/>
  <c r="N28" i="4"/>
  <c r="Q28" i="4"/>
  <c r="R28" i="4"/>
  <c r="X28" i="4"/>
  <c r="Y28" i="4" s="1"/>
  <c r="AA28" i="4" s="1"/>
  <c r="Z28" i="4"/>
  <c r="G19" i="4"/>
  <c r="J19" i="4"/>
  <c r="K19" i="4" s="1"/>
  <c r="S19" i="4" s="1"/>
  <c r="T19" i="4" s="1"/>
  <c r="N19" i="4"/>
  <c r="Q19" i="4"/>
  <c r="R19" i="4" s="1"/>
  <c r="X19" i="4"/>
  <c r="Z19" i="4" s="1"/>
  <c r="AA19" i="4" s="1"/>
  <c r="Y19" i="4"/>
  <c r="G20" i="4"/>
  <c r="K20" i="4" s="1"/>
  <c r="S20" i="4" s="1"/>
  <c r="T20" i="4" s="1"/>
  <c r="J20" i="4"/>
  <c r="N20" i="4"/>
  <c r="Q20" i="4"/>
  <c r="R20" i="4"/>
  <c r="X20" i="4"/>
  <c r="Y20" i="4"/>
  <c r="AA20" i="4" s="1"/>
  <c r="Z20" i="4"/>
  <c r="AA16" i="4"/>
  <c r="Z16" i="4"/>
  <c r="X16" i="4"/>
  <c r="Y16" i="4" s="1"/>
  <c r="S16" i="4"/>
  <c r="T16" i="4" s="1"/>
  <c r="R16" i="4"/>
  <c r="Q16" i="4"/>
  <c r="N16" i="4"/>
  <c r="K16" i="4"/>
  <c r="J16" i="4"/>
  <c r="G16" i="4"/>
  <c r="G40" i="4"/>
  <c r="J40" i="4"/>
  <c r="K40" i="4" s="1"/>
  <c r="S40" i="4" s="1"/>
  <c r="T40" i="4" s="1"/>
  <c r="N40" i="4"/>
  <c r="Q40" i="4"/>
  <c r="R40" i="4"/>
  <c r="X40" i="4"/>
  <c r="Y40" i="4" s="1"/>
  <c r="AA40" i="4" s="1"/>
  <c r="Z40" i="4"/>
  <c r="G41" i="4"/>
  <c r="J41" i="4"/>
  <c r="K41" i="4" s="1"/>
  <c r="S41" i="4" s="1"/>
  <c r="T41" i="4" s="1"/>
  <c r="N41" i="4"/>
  <c r="Q41" i="4"/>
  <c r="R41" i="4" s="1"/>
  <c r="X41" i="4"/>
  <c r="Z41" i="4" s="1"/>
  <c r="AA41" i="4" s="1"/>
  <c r="Y41" i="4"/>
  <c r="X43" i="5"/>
  <c r="Z43" i="5" s="1"/>
  <c r="Q43" i="5"/>
  <c r="R43" i="5" s="1"/>
  <c r="N43" i="5"/>
  <c r="J43" i="5"/>
  <c r="K43" i="5" s="1"/>
  <c r="G43" i="5"/>
  <c r="X42" i="5"/>
  <c r="Z42" i="5" s="1"/>
  <c r="Q42" i="5"/>
  <c r="N42" i="5"/>
  <c r="R42" i="5" s="1"/>
  <c r="S42" i="5" s="1"/>
  <c r="T42" i="5" s="1"/>
  <c r="K42" i="5"/>
  <c r="J42" i="5"/>
  <c r="G42" i="5"/>
  <c r="X41" i="5"/>
  <c r="Z41" i="5" s="1"/>
  <c r="R41" i="5"/>
  <c r="S41" i="5" s="1"/>
  <c r="T41" i="5" s="1"/>
  <c r="Q41" i="5"/>
  <c r="N41" i="5"/>
  <c r="K41" i="5"/>
  <c r="J41" i="5"/>
  <c r="G41" i="5"/>
  <c r="G39" i="5"/>
  <c r="K39" i="5" s="1"/>
  <c r="S39" i="5" s="1"/>
  <c r="J39" i="5"/>
  <c r="N39" i="5"/>
  <c r="Q39" i="5"/>
  <c r="R39" i="5"/>
  <c r="X39" i="5"/>
  <c r="Y39" i="5"/>
  <c r="Z39" i="5"/>
  <c r="AA39" i="5"/>
  <c r="G35" i="5"/>
  <c r="J35" i="5"/>
  <c r="K35" i="5" s="1"/>
  <c r="S35" i="5" s="1"/>
  <c r="T35" i="5" s="1"/>
  <c r="N35" i="5"/>
  <c r="Q35" i="5"/>
  <c r="R35" i="5"/>
  <c r="X35" i="5"/>
  <c r="Y35" i="5" s="1"/>
  <c r="G36" i="5"/>
  <c r="K36" i="5" s="1"/>
  <c r="S36" i="5" s="1"/>
  <c r="T36" i="5" s="1"/>
  <c r="J36" i="5"/>
  <c r="N36" i="5"/>
  <c r="Q36" i="5"/>
  <c r="R36" i="5"/>
  <c r="X36" i="5"/>
  <c r="Y36" i="5" s="1"/>
  <c r="X28" i="5"/>
  <c r="Z28" i="5" s="1"/>
  <c r="Q28" i="5"/>
  <c r="R28" i="5" s="1"/>
  <c r="N28" i="5"/>
  <c r="J28" i="5"/>
  <c r="G28" i="5"/>
  <c r="K28" i="5" s="1"/>
  <c r="S28" i="5" s="1"/>
  <c r="T28" i="5" s="1"/>
  <c r="X27" i="5"/>
  <c r="Y27" i="5" s="1"/>
  <c r="R27" i="5"/>
  <c r="Q27" i="5"/>
  <c r="N27" i="5"/>
  <c r="K27" i="5"/>
  <c r="S27" i="5" s="1"/>
  <c r="T27" i="5" s="1"/>
  <c r="J27" i="5"/>
  <c r="G27" i="5"/>
  <c r="G25" i="5"/>
  <c r="J25" i="5"/>
  <c r="K25" i="5" s="1"/>
  <c r="S25" i="5" s="1"/>
  <c r="N25" i="5"/>
  <c r="Q25" i="5"/>
  <c r="R25" i="5"/>
  <c r="X25" i="5"/>
  <c r="Y25" i="5" s="1"/>
  <c r="Z25" i="5"/>
  <c r="AA25" i="5"/>
  <c r="G20" i="5"/>
  <c r="J20" i="5"/>
  <c r="K20" i="5" s="1"/>
  <c r="S20" i="5" s="1"/>
  <c r="T20" i="5" s="1"/>
  <c r="N20" i="5"/>
  <c r="Q20" i="5"/>
  <c r="R20" i="5"/>
  <c r="X20" i="5"/>
  <c r="Y20" i="5" s="1"/>
  <c r="Z20" i="5"/>
  <c r="G21" i="5"/>
  <c r="J21" i="5"/>
  <c r="K21" i="5"/>
  <c r="N21" i="5"/>
  <c r="Q21" i="5"/>
  <c r="R21" i="5"/>
  <c r="S21" i="5"/>
  <c r="T21" i="5" s="1"/>
  <c r="X21" i="5"/>
  <c r="Y21" i="5" s="1"/>
  <c r="G22" i="5"/>
  <c r="J22" i="5"/>
  <c r="K22" i="5" s="1"/>
  <c r="N22" i="5"/>
  <c r="R22" i="5" s="1"/>
  <c r="Q22" i="5"/>
  <c r="X22" i="5"/>
  <c r="Y22" i="5" s="1"/>
  <c r="G23" i="5"/>
  <c r="J23" i="5"/>
  <c r="K23" i="5" s="1"/>
  <c r="N23" i="5"/>
  <c r="Q23" i="5"/>
  <c r="R23" i="5" s="1"/>
  <c r="X23" i="5"/>
  <c r="Z23" i="5" s="1"/>
  <c r="G14" i="5"/>
  <c r="J14" i="5"/>
  <c r="K14" i="5" s="1"/>
  <c r="S14" i="5" s="1"/>
  <c r="N14" i="5"/>
  <c r="Q14" i="5"/>
  <c r="R14" i="5" s="1"/>
  <c r="AA32" i="5"/>
  <c r="Z32" i="5"/>
  <c r="Y32" i="5"/>
  <c r="X32" i="5"/>
  <c r="R32" i="5"/>
  <c r="Q32" i="5"/>
  <c r="N32" i="5"/>
  <c r="J32" i="5"/>
  <c r="K32" i="5" s="1"/>
  <c r="S32" i="5" s="1"/>
  <c r="G32" i="5"/>
  <c r="AA31" i="5"/>
  <c r="Y31" i="5"/>
  <c r="X31" i="5"/>
  <c r="Z31" i="5" s="1"/>
  <c r="Q31" i="5"/>
  <c r="R31" i="5" s="1"/>
  <c r="N31" i="5"/>
  <c r="J31" i="5"/>
  <c r="K31" i="5" s="1"/>
  <c r="S31" i="5" s="1"/>
  <c r="G31" i="5"/>
  <c r="G21" i="6"/>
  <c r="J21" i="6"/>
  <c r="K21" i="6" s="1"/>
  <c r="S21" i="6" s="1"/>
  <c r="N21" i="6"/>
  <c r="Q21" i="6"/>
  <c r="R21" i="6"/>
  <c r="X21" i="6"/>
  <c r="Y21" i="6"/>
  <c r="Z21" i="6"/>
  <c r="AA21" i="6"/>
  <c r="G23" i="6"/>
  <c r="J23" i="6"/>
  <c r="K23" i="6" s="1"/>
  <c r="S23" i="6" s="1"/>
  <c r="T23" i="6" s="1"/>
  <c r="N23" i="6"/>
  <c r="Q23" i="6"/>
  <c r="R23" i="6"/>
  <c r="X23" i="6"/>
  <c r="Y23" i="6"/>
  <c r="Z23" i="6"/>
  <c r="AA23" i="6"/>
  <c r="G24" i="6"/>
  <c r="J24" i="6"/>
  <c r="K24" i="6"/>
  <c r="S24" i="6" s="1"/>
  <c r="T24" i="6" s="1"/>
  <c r="N24" i="6"/>
  <c r="Q24" i="6"/>
  <c r="R24" i="6"/>
  <c r="X24" i="6"/>
  <c r="Y24" i="6"/>
  <c r="AA24" i="6" s="1"/>
  <c r="Z24" i="6"/>
  <c r="G25" i="6"/>
  <c r="J25" i="6"/>
  <c r="K25" i="6" s="1"/>
  <c r="S25" i="6" s="1"/>
  <c r="T25" i="6" s="1"/>
  <c r="N25" i="6"/>
  <c r="R25" i="6" s="1"/>
  <c r="Q25" i="6"/>
  <c r="X25" i="6"/>
  <c r="Y25" i="6" s="1"/>
  <c r="G26" i="6"/>
  <c r="J26" i="6"/>
  <c r="K26" i="6"/>
  <c r="N26" i="6"/>
  <c r="Q26" i="6"/>
  <c r="R26" i="6" s="1"/>
  <c r="X26" i="6"/>
  <c r="Z26" i="6" s="1"/>
  <c r="Y26" i="6"/>
  <c r="G28" i="6"/>
  <c r="J28" i="6"/>
  <c r="K28" i="6" s="1"/>
  <c r="S28" i="6" s="1"/>
  <c r="N28" i="6"/>
  <c r="Q28" i="6"/>
  <c r="R28" i="6" s="1"/>
  <c r="X28" i="6"/>
  <c r="Y28" i="6"/>
  <c r="Z28" i="6"/>
  <c r="AA28" i="6"/>
  <c r="G30" i="6"/>
  <c r="J30" i="6"/>
  <c r="K30" i="6" s="1"/>
  <c r="S30" i="6" s="1"/>
  <c r="T30" i="6" s="1"/>
  <c r="N30" i="6"/>
  <c r="Q30" i="6"/>
  <c r="R30" i="6"/>
  <c r="X30" i="6"/>
  <c r="Y30" i="6" s="1"/>
  <c r="AA30" i="6" s="1"/>
  <c r="Z30" i="6"/>
  <c r="G31" i="6"/>
  <c r="J31" i="6"/>
  <c r="K31" i="6" s="1"/>
  <c r="S31" i="6" s="1"/>
  <c r="T31" i="6" s="1"/>
  <c r="N31" i="6"/>
  <c r="Q31" i="6"/>
  <c r="R31" i="6" s="1"/>
  <c r="X31" i="6"/>
  <c r="Z31" i="6" s="1"/>
  <c r="AA31" i="6" s="1"/>
  <c r="Y31" i="6"/>
  <c r="G32" i="6"/>
  <c r="J32" i="6"/>
  <c r="K32" i="6"/>
  <c r="S32" i="6" s="1"/>
  <c r="T32" i="6" s="1"/>
  <c r="N32" i="6"/>
  <c r="Q32" i="6"/>
  <c r="R32" i="6"/>
  <c r="X32" i="6"/>
  <c r="Y32" i="6" s="1"/>
  <c r="AA32" i="6" s="1"/>
  <c r="Z32" i="6"/>
  <c r="G33" i="6"/>
  <c r="J33" i="6"/>
  <c r="K33" i="6" s="1"/>
  <c r="S33" i="6" s="1"/>
  <c r="T33" i="6" s="1"/>
  <c r="N33" i="6"/>
  <c r="Q33" i="6"/>
  <c r="R33" i="6" s="1"/>
  <c r="X33" i="6"/>
  <c r="Y33" i="6" s="1"/>
  <c r="G35" i="6"/>
  <c r="J35" i="6"/>
  <c r="K35" i="6"/>
  <c r="S35" i="6" s="1"/>
  <c r="N35" i="6"/>
  <c r="Q35" i="6"/>
  <c r="R35" i="6"/>
  <c r="X35" i="6"/>
  <c r="Y35" i="6" s="1"/>
  <c r="Z35" i="6"/>
  <c r="AA35" i="6"/>
  <c r="G37" i="6"/>
  <c r="J37" i="6"/>
  <c r="K37" i="6"/>
  <c r="N37" i="6"/>
  <c r="Q37" i="6"/>
  <c r="R37" i="6"/>
  <c r="S37" i="6" s="1"/>
  <c r="T37" i="6" s="1"/>
  <c r="X37" i="6"/>
  <c r="Y37" i="6"/>
  <c r="Z37" i="6"/>
  <c r="AA37" i="6" s="1"/>
  <c r="G38" i="6"/>
  <c r="J38" i="6"/>
  <c r="K38" i="6" s="1"/>
  <c r="S38" i="6" s="1"/>
  <c r="T38" i="6" s="1"/>
  <c r="N38" i="6"/>
  <c r="Q38" i="6"/>
  <c r="R38" i="6"/>
  <c r="X38" i="6"/>
  <c r="Y38" i="6" s="1"/>
  <c r="AA38" i="6" s="1"/>
  <c r="Z38" i="6"/>
  <c r="G39" i="6"/>
  <c r="J39" i="6"/>
  <c r="K39" i="6" s="1"/>
  <c r="S39" i="6" s="1"/>
  <c r="T39" i="6" s="1"/>
  <c r="N39" i="6"/>
  <c r="Q39" i="6"/>
  <c r="R39" i="6" s="1"/>
  <c r="X39" i="6"/>
  <c r="Z39" i="6" s="1"/>
  <c r="AA39" i="6" s="1"/>
  <c r="Y39" i="6"/>
  <c r="G40" i="6"/>
  <c r="J40" i="6"/>
  <c r="K40" i="6"/>
  <c r="S40" i="6" s="1"/>
  <c r="T40" i="6" s="1"/>
  <c r="N40" i="6"/>
  <c r="Q40" i="6"/>
  <c r="R40" i="6"/>
  <c r="X40" i="6"/>
  <c r="Y40" i="6" s="1"/>
  <c r="AA40" i="6" s="1"/>
  <c r="Z40" i="6"/>
  <c r="G42" i="6"/>
  <c r="J42" i="6"/>
  <c r="K42" i="6"/>
  <c r="S42" i="6" s="1"/>
  <c r="N42" i="6"/>
  <c r="Q42" i="6"/>
  <c r="R42" i="6" s="1"/>
  <c r="X42" i="6"/>
  <c r="Z42" i="6" s="1"/>
  <c r="Y42" i="6"/>
  <c r="AA42" i="6"/>
  <c r="G44" i="6"/>
  <c r="J44" i="6"/>
  <c r="K44" i="6" s="1"/>
  <c r="S44" i="6" s="1"/>
  <c r="T44" i="6" s="1"/>
  <c r="N44" i="6"/>
  <c r="Q44" i="6"/>
  <c r="R44" i="6" s="1"/>
  <c r="X44" i="6"/>
  <c r="Y44" i="6"/>
  <c r="Z44" i="6"/>
  <c r="AA44" i="6"/>
  <c r="G17" i="6"/>
  <c r="K17" i="6" s="1"/>
  <c r="S17" i="6" s="1"/>
  <c r="T17" i="6" s="1"/>
  <c r="J17" i="6"/>
  <c r="N17" i="6"/>
  <c r="Q17" i="6"/>
  <c r="R17" i="6" s="1"/>
  <c r="X17" i="6"/>
  <c r="Y17" i="6" s="1"/>
  <c r="G18" i="6"/>
  <c r="J18" i="6"/>
  <c r="K18" i="6" s="1"/>
  <c r="N18" i="6"/>
  <c r="Q18" i="6"/>
  <c r="R18" i="6" s="1"/>
  <c r="X18" i="6"/>
  <c r="Y18" i="6" s="1"/>
  <c r="G19" i="6"/>
  <c r="J19" i="6"/>
  <c r="K19" i="6" s="1"/>
  <c r="N19" i="6"/>
  <c r="Q19" i="6"/>
  <c r="R19" i="6" s="1"/>
  <c r="X19" i="6"/>
  <c r="Z19" i="6" s="1"/>
  <c r="Y19" i="6"/>
  <c r="AA19" i="6" s="1"/>
  <c r="AA14" i="6"/>
  <c r="Z14" i="6"/>
  <c r="Y14" i="6"/>
  <c r="X14" i="6"/>
  <c r="Q14" i="6"/>
  <c r="R14" i="6" s="1"/>
  <c r="S14" i="6" s="1"/>
  <c r="N14" i="6"/>
  <c r="K14" i="6"/>
  <c r="J14" i="6"/>
  <c r="G14" i="6"/>
  <c r="G21" i="7"/>
  <c r="J21" i="7"/>
  <c r="K21" i="7" s="1"/>
  <c r="S21" i="7" s="1"/>
  <c r="N21" i="7"/>
  <c r="Q21" i="7"/>
  <c r="R21" i="7" s="1"/>
  <c r="X21" i="7"/>
  <c r="Y21" i="7" s="1"/>
  <c r="AA21" i="7"/>
  <c r="G23" i="7"/>
  <c r="J23" i="7"/>
  <c r="K23" i="7" s="1"/>
  <c r="N23" i="7"/>
  <c r="R23" i="7" s="1"/>
  <c r="Q23" i="7"/>
  <c r="X23" i="7"/>
  <c r="Y23" i="7" s="1"/>
  <c r="G24" i="7"/>
  <c r="J24" i="7"/>
  <c r="K24" i="7"/>
  <c r="N24" i="7"/>
  <c r="Q24" i="7"/>
  <c r="R24" i="7" s="1"/>
  <c r="X24" i="7"/>
  <c r="Y24" i="7"/>
  <c r="AA24" i="7" s="1"/>
  <c r="Z24" i="7"/>
  <c r="G25" i="7"/>
  <c r="J25" i="7"/>
  <c r="K25" i="7"/>
  <c r="S25" i="7" s="1"/>
  <c r="T25" i="7" s="1"/>
  <c r="N25" i="7"/>
  <c r="R25" i="7" s="1"/>
  <c r="Q25" i="7"/>
  <c r="X25" i="7"/>
  <c r="Y25" i="7" s="1"/>
  <c r="G26" i="7"/>
  <c r="K26" i="7" s="1"/>
  <c r="S26" i="7" s="1"/>
  <c r="T26" i="7" s="1"/>
  <c r="J26" i="7"/>
  <c r="N26" i="7"/>
  <c r="Q26" i="7"/>
  <c r="R26" i="7" s="1"/>
  <c r="X26" i="7"/>
  <c r="Z26" i="7" s="1"/>
  <c r="Y26" i="7"/>
  <c r="G28" i="7"/>
  <c r="K28" i="7" s="1"/>
  <c r="S28" i="7" s="1"/>
  <c r="J28" i="7"/>
  <c r="N28" i="7"/>
  <c r="Q28" i="7"/>
  <c r="R28" i="7"/>
  <c r="X28" i="7"/>
  <c r="Y28" i="7" s="1"/>
  <c r="Z28" i="7"/>
  <c r="AA28" i="7"/>
  <c r="G30" i="7"/>
  <c r="K30" i="7" s="1"/>
  <c r="J30" i="7"/>
  <c r="N30" i="7"/>
  <c r="Q30" i="7"/>
  <c r="R30" i="7" s="1"/>
  <c r="X30" i="7"/>
  <c r="Z30" i="7" s="1"/>
  <c r="Y30" i="7"/>
  <c r="G31" i="7"/>
  <c r="J31" i="7"/>
  <c r="K31" i="7" s="1"/>
  <c r="N31" i="7"/>
  <c r="R31" i="7" s="1"/>
  <c r="Q31" i="7"/>
  <c r="X31" i="7"/>
  <c r="Y31" i="7" s="1"/>
  <c r="G32" i="7"/>
  <c r="J32" i="7"/>
  <c r="K32" i="7"/>
  <c r="S32" i="7" s="1"/>
  <c r="T32" i="7" s="1"/>
  <c r="N32" i="7"/>
  <c r="Q32" i="7"/>
  <c r="R32" i="7" s="1"/>
  <c r="X32" i="7"/>
  <c r="Y32" i="7"/>
  <c r="AA32" i="7" s="1"/>
  <c r="Z32" i="7"/>
  <c r="G33" i="7"/>
  <c r="J33" i="7"/>
  <c r="K33" i="7"/>
  <c r="N33" i="7"/>
  <c r="R33" i="7" s="1"/>
  <c r="Q33" i="7"/>
  <c r="X33" i="7"/>
  <c r="Y33" i="7" s="1"/>
  <c r="G35" i="7"/>
  <c r="J35" i="7"/>
  <c r="K35" i="7" s="1"/>
  <c r="S35" i="7" s="1"/>
  <c r="N35" i="7"/>
  <c r="Q35" i="7"/>
  <c r="R35" i="7"/>
  <c r="X35" i="7"/>
  <c r="Y35" i="7"/>
  <c r="Z35" i="7"/>
  <c r="AA35" i="7"/>
  <c r="G37" i="7"/>
  <c r="J37" i="7"/>
  <c r="K37" i="7" s="1"/>
  <c r="N37" i="7"/>
  <c r="Q37" i="7"/>
  <c r="R37" i="7" s="1"/>
  <c r="X37" i="7"/>
  <c r="Y37" i="7" s="1"/>
  <c r="G38" i="7"/>
  <c r="K38" i="7" s="1"/>
  <c r="J38" i="7"/>
  <c r="N38" i="7"/>
  <c r="Q38" i="7"/>
  <c r="R38" i="7" s="1"/>
  <c r="X38" i="7"/>
  <c r="Z38" i="7" s="1"/>
  <c r="Y38" i="7"/>
  <c r="AA38" i="7" s="1"/>
  <c r="G39" i="7"/>
  <c r="J39" i="7"/>
  <c r="K39" i="7" s="1"/>
  <c r="S39" i="7" s="1"/>
  <c r="T39" i="7" s="1"/>
  <c r="N39" i="7"/>
  <c r="R39" i="7" s="1"/>
  <c r="Q39" i="7"/>
  <c r="X39" i="7"/>
  <c r="Y39" i="7" s="1"/>
  <c r="G40" i="7"/>
  <c r="J40" i="7"/>
  <c r="K40" i="7"/>
  <c r="N40" i="7"/>
  <c r="Q40" i="7"/>
  <c r="R40" i="7" s="1"/>
  <c r="X40" i="7"/>
  <c r="Y40" i="7"/>
  <c r="AA40" i="7" s="1"/>
  <c r="Z40" i="7"/>
  <c r="G17" i="7"/>
  <c r="K17" i="7" s="1"/>
  <c r="S17" i="7" s="1"/>
  <c r="T17" i="7" s="1"/>
  <c r="J17" i="7"/>
  <c r="N17" i="7"/>
  <c r="Q17" i="7"/>
  <c r="R17" i="7" s="1"/>
  <c r="X17" i="7"/>
  <c r="Y17" i="7" s="1"/>
  <c r="G18" i="7"/>
  <c r="J18" i="7"/>
  <c r="K18" i="7" s="1"/>
  <c r="N18" i="7"/>
  <c r="Q18" i="7"/>
  <c r="R18" i="7" s="1"/>
  <c r="X18" i="7"/>
  <c r="Y18" i="7" s="1"/>
  <c r="G19" i="7"/>
  <c r="J19" i="7"/>
  <c r="K19" i="7" s="1"/>
  <c r="N19" i="7"/>
  <c r="Q19" i="7"/>
  <c r="R19" i="7" s="1"/>
  <c r="X19" i="7"/>
  <c r="Y19" i="7"/>
  <c r="AA19" i="7" s="1"/>
  <c r="Z19" i="7"/>
  <c r="AA14" i="7"/>
  <c r="Z14" i="7"/>
  <c r="Y14" i="7"/>
  <c r="X14" i="7"/>
  <c r="Q14" i="7"/>
  <c r="R14" i="7" s="1"/>
  <c r="S14" i="7" s="1"/>
  <c r="N14" i="7"/>
  <c r="K14" i="7"/>
  <c r="J14" i="7"/>
  <c r="G14" i="7"/>
  <c r="G22" i="8"/>
  <c r="J22" i="8"/>
  <c r="K22" i="8" s="1"/>
  <c r="N22" i="8"/>
  <c r="Q22" i="8"/>
  <c r="R22" i="8" s="1"/>
  <c r="X22" i="8"/>
  <c r="Y22" i="8" s="1"/>
  <c r="G24" i="8"/>
  <c r="J24" i="8"/>
  <c r="K24" i="8" s="1"/>
  <c r="S24" i="8" s="1"/>
  <c r="N24" i="8"/>
  <c r="Q24" i="8"/>
  <c r="R24" i="8"/>
  <c r="X24" i="8"/>
  <c r="Y24" i="8"/>
  <c r="Z24" i="8"/>
  <c r="AA24" i="8"/>
  <c r="G26" i="8"/>
  <c r="J26" i="8"/>
  <c r="K26" i="8"/>
  <c r="S26" i="8" s="1"/>
  <c r="T26" i="8" s="1"/>
  <c r="N26" i="8"/>
  <c r="Q26" i="8"/>
  <c r="R26" i="8" s="1"/>
  <c r="X26" i="8"/>
  <c r="Y26" i="8" s="1"/>
  <c r="G27" i="8"/>
  <c r="J27" i="8"/>
  <c r="K27" i="8" s="1"/>
  <c r="N27" i="8"/>
  <c r="Q27" i="8"/>
  <c r="R27" i="8" s="1"/>
  <c r="X27" i="8"/>
  <c r="Z27" i="8" s="1"/>
  <c r="Y27" i="8"/>
  <c r="G28" i="8"/>
  <c r="J28" i="8"/>
  <c r="K28" i="8" s="1"/>
  <c r="S28" i="8" s="1"/>
  <c r="T28" i="8" s="1"/>
  <c r="N28" i="8"/>
  <c r="Q28" i="8"/>
  <c r="R28" i="8"/>
  <c r="X28" i="8"/>
  <c r="Y28" i="8"/>
  <c r="Z28" i="8"/>
  <c r="G29" i="8"/>
  <c r="J29" i="8"/>
  <c r="K29" i="8"/>
  <c r="N29" i="8"/>
  <c r="Q29" i="8"/>
  <c r="R29" i="8"/>
  <c r="S29" i="8"/>
  <c r="T29" i="8" s="1"/>
  <c r="X29" i="8"/>
  <c r="Y29" i="8" s="1"/>
  <c r="Z29" i="8"/>
  <c r="G31" i="8"/>
  <c r="J31" i="8"/>
  <c r="K31" i="8" s="1"/>
  <c r="N31" i="8"/>
  <c r="Q31" i="8"/>
  <c r="R31" i="8" s="1"/>
  <c r="X31" i="8"/>
  <c r="Z31" i="8" s="1"/>
  <c r="Y31" i="8"/>
  <c r="AA31" i="8"/>
  <c r="G33" i="8"/>
  <c r="J33" i="8"/>
  <c r="K33" i="8"/>
  <c r="S33" i="8" s="1"/>
  <c r="T33" i="8" s="1"/>
  <c r="N33" i="8"/>
  <c r="Q33" i="8"/>
  <c r="R33" i="8"/>
  <c r="X33" i="8"/>
  <c r="Y33" i="8" s="1"/>
  <c r="Z33" i="8"/>
  <c r="G34" i="8"/>
  <c r="J34" i="8"/>
  <c r="K34" i="8"/>
  <c r="S34" i="8" s="1"/>
  <c r="T34" i="8" s="1"/>
  <c r="N34" i="8"/>
  <c r="Q34" i="8"/>
  <c r="R34" i="8" s="1"/>
  <c r="X34" i="8"/>
  <c r="Y34" i="8" s="1"/>
  <c r="G35" i="8"/>
  <c r="J35" i="8"/>
  <c r="K35" i="8" s="1"/>
  <c r="S35" i="8" s="1"/>
  <c r="T35" i="8" s="1"/>
  <c r="N35" i="8"/>
  <c r="Q35" i="8"/>
  <c r="R35" i="8" s="1"/>
  <c r="X35" i="8"/>
  <c r="Z35" i="8" s="1"/>
  <c r="Y35" i="8"/>
  <c r="G36" i="8"/>
  <c r="J36" i="8"/>
  <c r="K36" i="8" s="1"/>
  <c r="S36" i="8" s="1"/>
  <c r="T36" i="8" s="1"/>
  <c r="N36" i="8"/>
  <c r="Q36" i="8"/>
  <c r="R36" i="8"/>
  <c r="X36" i="8"/>
  <c r="Y36" i="8"/>
  <c r="Z36" i="8"/>
  <c r="G38" i="8"/>
  <c r="J38" i="8"/>
  <c r="K38" i="8"/>
  <c r="N38" i="8"/>
  <c r="Q38" i="8"/>
  <c r="R38" i="8" s="1"/>
  <c r="S38" i="8" s="1"/>
  <c r="X38" i="8"/>
  <c r="Y38" i="8" s="1"/>
  <c r="AA38" i="8"/>
  <c r="G40" i="8"/>
  <c r="J40" i="8"/>
  <c r="K40" i="8" s="1"/>
  <c r="S40" i="8" s="1"/>
  <c r="T40" i="8" s="1"/>
  <c r="N40" i="8"/>
  <c r="Q40" i="8"/>
  <c r="R40" i="8"/>
  <c r="X40" i="8"/>
  <c r="Y40" i="8"/>
  <c r="Z40" i="8"/>
  <c r="G41" i="8"/>
  <c r="J41" i="8"/>
  <c r="K41" i="8"/>
  <c r="S41" i="8" s="1"/>
  <c r="T41" i="8" s="1"/>
  <c r="N41" i="8"/>
  <c r="Q41" i="8"/>
  <c r="R41" i="8"/>
  <c r="X41" i="8"/>
  <c r="Y41" i="8"/>
  <c r="Z41" i="8"/>
  <c r="AA41" i="8"/>
  <c r="G42" i="8"/>
  <c r="J42" i="8"/>
  <c r="K42" i="8"/>
  <c r="S42" i="8" s="1"/>
  <c r="T42" i="8" s="1"/>
  <c r="N42" i="8"/>
  <c r="R42" i="8" s="1"/>
  <c r="Q42" i="8"/>
  <c r="X42" i="8"/>
  <c r="Y42" i="8" s="1"/>
  <c r="G43" i="8"/>
  <c r="K43" i="8" s="1"/>
  <c r="J43" i="8"/>
  <c r="N43" i="8"/>
  <c r="Q43" i="8"/>
  <c r="R43" i="8" s="1"/>
  <c r="X43" i="8"/>
  <c r="Z43" i="8" s="1"/>
  <c r="Y43" i="8"/>
  <c r="G20" i="8"/>
  <c r="J20" i="8"/>
  <c r="K20" i="8" s="1"/>
  <c r="S20" i="8" s="1"/>
  <c r="T20" i="8" s="1"/>
  <c r="N20" i="8"/>
  <c r="Q20" i="8"/>
  <c r="R20" i="8"/>
  <c r="X20" i="8"/>
  <c r="Y20" i="8" s="1"/>
  <c r="Z20" i="8"/>
  <c r="G21" i="8"/>
  <c r="J21" i="8"/>
  <c r="K21" i="8" s="1"/>
  <c r="S21" i="8" s="1"/>
  <c r="T21" i="8" s="1"/>
  <c r="N21" i="8"/>
  <c r="Q21" i="8"/>
  <c r="R21" i="8" s="1"/>
  <c r="X21" i="8"/>
  <c r="Y21" i="8" s="1"/>
  <c r="AA17" i="8"/>
  <c r="X17" i="8"/>
  <c r="Z17" i="8" s="1"/>
  <c r="Q17" i="8"/>
  <c r="N17" i="8"/>
  <c r="R17" i="8" s="1"/>
  <c r="S17" i="8" s="1"/>
  <c r="K17" i="8"/>
  <c r="J17" i="8"/>
  <c r="G17" i="8"/>
  <c r="T36" i="9"/>
  <c r="X37" i="9"/>
  <c r="Y37" i="9" s="1"/>
  <c r="T37" i="9"/>
  <c r="X36" i="9"/>
  <c r="X32" i="9"/>
  <c r="Z32" i="9" s="1"/>
  <c r="T32" i="9"/>
  <c r="X31" i="9"/>
  <c r="T31" i="9"/>
  <c r="X30" i="9"/>
  <c r="Z30" i="9" s="1"/>
  <c r="T30" i="9"/>
  <c r="X29" i="9"/>
  <c r="T29" i="9"/>
  <c r="X25" i="9"/>
  <c r="Y25" i="9" s="1"/>
  <c r="T25" i="9"/>
  <c r="X24" i="9"/>
  <c r="Y24" i="9" s="1"/>
  <c r="T24" i="9"/>
  <c r="X23" i="9"/>
  <c r="T23" i="9"/>
  <c r="X22" i="9"/>
  <c r="Z22" i="9" s="1"/>
  <c r="T22" i="9"/>
  <c r="X18" i="9"/>
  <c r="T18" i="9"/>
  <c r="X17" i="9"/>
  <c r="T17" i="9"/>
  <c r="X16" i="9"/>
  <c r="Y16" i="9" s="1"/>
  <c r="T16" i="9"/>
  <c r="X15" i="9"/>
  <c r="T15" i="9"/>
  <c r="Y29" i="9"/>
  <c r="X44" i="9"/>
  <c r="T44" i="9"/>
  <c r="X43" i="9"/>
  <c r="T43" i="9"/>
  <c r="G22" i="9"/>
  <c r="K22" i="9" s="1"/>
  <c r="J22" i="9"/>
  <c r="N22" i="9"/>
  <c r="Q22" i="9"/>
  <c r="R22" i="9" s="1"/>
  <c r="G23" i="9"/>
  <c r="J23" i="9"/>
  <c r="K23" i="9" s="1"/>
  <c r="S23" i="9" s="1"/>
  <c r="N23" i="9"/>
  <c r="R23" i="9" s="1"/>
  <c r="Q23" i="9"/>
  <c r="Y23" i="9"/>
  <c r="G24" i="9"/>
  <c r="J24" i="9"/>
  <c r="K24" i="9"/>
  <c r="N24" i="9"/>
  <c r="Q24" i="9"/>
  <c r="R24" i="9" s="1"/>
  <c r="Z24" i="9"/>
  <c r="G25" i="9"/>
  <c r="J25" i="9"/>
  <c r="K25" i="9"/>
  <c r="N25" i="9"/>
  <c r="R25" i="9" s="1"/>
  <c r="Q25" i="9"/>
  <c r="G27" i="9"/>
  <c r="J27" i="9"/>
  <c r="K27" i="9" s="1"/>
  <c r="S27" i="9" s="1"/>
  <c r="N27" i="9"/>
  <c r="Q27" i="9"/>
  <c r="R27" i="9"/>
  <c r="X27" i="9"/>
  <c r="Y27" i="9"/>
  <c r="Z27" i="9"/>
  <c r="AA27" i="9"/>
  <c r="G29" i="9"/>
  <c r="J29" i="9"/>
  <c r="K29" i="9" s="1"/>
  <c r="S29" i="9" s="1"/>
  <c r="N29" i="9"/>
  <c r="Q29" i="9"/>
  <c r="R29" i="9"/>
  <c r="G30" i="9"/>
  <c r="K30" i="9" s="1"/>
  <c r="J30" i="9"/>
  <c r="N30" i="9"/>
  <c r="Q30" i="9"/>
  <c r="R30" i="9" s="1"/>
  <c r="G31" i="9"/>
  <c r="J31" i="9"/>
  <c r="K31" i="9" s="1"/>
  <c r="S31" i="9" s="1"/>
  <c r="N31" i="9"/>
  <c r="R31" i="9" s="1"/>
  <c r="Q31" i="9"/>
  <c r="Y31" i="9"/>
  <c r="G32" i="9"/>
  <c r="J32" i="9"/>
  <c r="K32" i="9"/>
  <c r="N32" i="9"/>
  <c r="Q32" i="9"/>
  <c r="R32" i="9" s="1"/>
  <c r="G34" i="9"/>
  <c r="J34" i="9"/>
  <c r="K34" i="9"/>
  <c r="N34" i="9"/>
  <c r="Q34" i="9"/>
  <c r="R34" i="9" s="1"/>
  <c r="S34" i="9" s="1"/>
  <c r="X34" i="9"/>
  <c r="Z34" i="9" s="1"/>
  <c r="Y34" i="9"/>
  <c r="AA34" i="9"/>
  <c r="G16" i="9"/>
  <c r="J16" i="9"/>
  <c r="K16" i="9" s="1"/>
  <c r="S16" i="9" s="1"/>
  <c r="N16" i="9"/>
  <c r="Q16" i="9"/>
  <c r="R16" i="9" s="1"/>
  <c r="G17" i="9"/>
  <c r="K17" i="9" s="1"/>
  <c r="J17" i="9"/>
  <c r="N17" i="9"/>
  <c r="Q17" i="9"/>
  <c r="R17" i="9" s="1"/>
  <c r="Y17" i="9"/>
  <c r="AA20" i="9"/>
  <c r="X20" i="9"/>
  <c r="Z20" i="9" s="1"/>
  <c r="Q20" i="9"/>
  <c r="R20" i="9" s="1"/>
  <c r="N20" i="9"/>
  <c r="J20" i="9"/>
  <c r="G20" i="9"/>
  <c r="K20" i="9" s="1"/>
  <c r="S20" i="9" s="1"/>
  <c r="AA41" i="9"/>
  <c r="Y41" i="9"/>
  <c r="X41" i="9"/>
  <c r="Z41" i="9" s="1"/>
  <c r="Q41" i="9"/>
  <c r="R41" i="9" s="1"/>
  <c r="S41" i="9" s="1"/>
  <c r="N41" i="9"/>
  <c r="K41" i="9"/>
  <c r="J41" i="9"/>
  <c r="G41" i="9"/>
  <c r="G44" i="9"/>
  <c r="J44" i="9"/>
  <c r="K44" i="9" s="1"/>
  <c r="S44" i="9" s="1"/>
  <c r="N44" i="9"/>
  <c r="Q44" i="9"/>
  <c r="R44" i="9"/>
  <c r="Y44" i="9"/>
  <c r="Z44" i="9"/>
  <c r="G37" i="9"/>
  <c r="J37" i="9"/>
  <c r="K37" i="9" s="1"/>
  <c r="S37" i="9" s="1"/>
  <c r="N37" i="9"/>
  <c r="Q37" i="9"/>
  <c r="R37" i="9" s="1"/>
  <c r="G22" i="10"/>
  <c r="J22" i="10"/>
  <c r="K22" i="10" s="1"/>
  <c r="S22" i="10" s="1"/>
  <c r="N22" i="10"/>
  <c r="R22" i="10" s="1"/>
  <c r="Q22" i="10"/>
  <c r="X22" i="10"/>
  <c r="Y22" i="10" s="1"/>
  <c r="AA22" i="10"/>
  <c r="G24" i="10"/>
  <c r="J24" i="10"/>
  <c r="K24" i="10"/>
  <c r="S24" i="10" s="1"/>
  <c r="T24" i="10" s="1"/>
  <c r="N24" i="10"/>
  <c r="Q24" i="10"/>
  <c r="R24" i="10"/>
  <c r="X24" i="10"/>
  <c r="Y24" i="10" s="1"/>
  <c r="AA24" i="10" s="1"/>
  <c r="Z24" i="10"/>
  <c r="G25" i="10"/>
  <c r="J25" i="10"/>
  <c r="K25" i="10" s="1"/>
  <c r="S25" i="10" s="1"/>
  <c r="T25" i="10" s="1"/>
  <c r="N25" i="10"/>
  <c r="Q25" i="10"/>
  <c r="R25" i="10" s="1"/>
  <c r="X25" i="10"/>
  <c r="Y25" i="10" s="1"/>
  <c r="G26" i="10"/>
  <c r="J26" i="10"/>
  <c r="K26" i="10" s="1"/>
  <c r="S26" i="10" s="1"/>
  <c r="T26" i="10" s="1"/>
  <c r="N26" i="10"/>
  <c r="Q26" i="10"/>
  <c r="R26" i="10" s="1"/>
  <c r="X26" i="10"/>
  <c r="Y26" i="10"/>
  <c r="AA26" i="10" s="1"/>
  <c r="Z26" i="10"/>
  <c r="G27" i="10"/>
  <c r="K27" i="10" s="1"/>
  <c r="S27" i="10" s="1"/>
  <c r="T27" i="10" s="1"/>
  <c r="J27" i="10"/>
  <c r="N27" i="10"/>
  <c r="Q27" i="10"/>
  <c r="R27" i="10"/>
  <c r="X27" i="10"/>
  <c r="Y27" i="10" s="1"/>
  <c r="AA27" i="10" s="1"/>
  <c r="Z27" i="10"/>
  <c r="G29" i="10"/>
  <c r="J29" i="10"/>
  <c r="K29" i="10"/>
  <c r="N29" i="10"/>
  <c r="Q29" i="10"/>
  <c r="R29" i="10" s="1"/>
  <c r="X29" i="10"/>
  <c r="Y29" i="10"/>
  <c r="Z29" i="10"/>
  <c r="AA29" i="10"/>
  <c r="G31" i="10"/>
  <c r="J31" i="10"/>
  <c r="K31" i="10" s="1"/>
  <c r="N31" i="10"/>
  <c r="Q31" i="10"/>
  <c r="R31" i="10" s="1"/>
  <c r="X31" i="10"/>
  <c r="Z31" i="10" s="1"/>
  <c r="Y31" i="10"/>
  <c r="AA31" i="10" s="1"/>
  <c r="G32" i="10"/>
  <c r="J32" i="10"/>
  <c r="K32" i="10"/>
  <c r="S32" i="10" s="1"/>
  <c r="T32" i="10" s="1"/>
  <c r="N32" i="10"/>
  <c r="Q32" i="10"/>
  <c r="R32" i="10"/>
  <c r="X32" i="10"/>
  <c r="Y32" i="10" s="1"/>
  <c r="AA32" i="10" s="1"/>
  <c r="Z32" i="10"/>
  <c r="G33" i="10"/>
  <c r="J33" i="10"/>
  <c r="K33" i="10" s="1"/>
  <c r="S33" i="10" s="1"/>
  <c r="T33" i="10" s="1"/>
  <c r="N33" i="10"/>
  <c r="Q33" i="10"/>
  <c r="R33" i="10" s="1"/>
  <c r="X33" i="10"/>
  <c r="Y33" i="10" s="1"/>
  <c r="G34" i="10"/>
  <c r="J34" i="10"/>
  <c r="K34" i="10" s="1"/>
  <c r="S34" i="10" s="1"/>
  <c r="T34" i="10" s="1"/>
  <c r="N34" i="10"/>
  <c r="Q34" i="10"/>
  <c r="R34" i="10" s="1"/>
  <c r="X34" i="10"/>
  <c r="Y34" i="10"/>
  <c r="AA34" i="10" s="1"/>
  <c r="Z34" i="10"/>
  <c r="G36" i="10"/>
  <c r="J36" i="10"/>
  <c r="K36" i="10" s="1"/>
  <c r="S36" i="10" s="1"/>
  <c r="N36" i="10"/>
  <c r="Q36" i="10"/>
  <c r="R36" i="10" s="1"/>
  <c r="X36" i="10"/>
  <c r="Y36" i="10" s="1"/>
  <c r="AA36" i="10"/>
  <c r="G38" i="10"/>
  <c r="J38" i="10"/>
  <c r="K38" i="10" s="1"/>
  <c r="N38" i="10"/>
  <c r="R38" i="10" s="1"/>
  <c r="Q38" i="10"/>
  <c r="X38" i="10"/>
  <c r="Y38" i="10" s="1"/>
  <c r="G39" i="10"/>
  <c r="J39" i="10"/>
  <c r="K39" i="10" s="1"/>
  <c r="N39" i="10"/>
  <c r="Q39" i="10"/>
  <c r="R39" i="10" s="1"/>
  <c r="X39" i="10"/>
  <c r="Z39" i="10" s="1"/>
  <c r="Y39" i="10"/>
  <c r="AA39" i="10" s="1"/>
  <c r="G40" i="10"/>
  <c r="J40" i="10"/>
  <c r="K40" i="10"/>
  <c r="S40" i="10" s="1"/>
  <c r="T40" i="10" s="1"/>
  <c r="N40" i="10"/>
  <c r="Q40" i="10"/>
  <c r="R40" i="10"/>
  <c r="X40" i="10"/>
  <c r="Y40" i="10" s="1"/>
  <c r="AA40" i="10" s="1"/>
  <c r="Z40" i="10"/>
  <c r="G41" i="10"/>
  <c r="J41" i="10"/>
  <c r="K41" i="10" s="1"/>
  <c r="S41" i="10" s="1"/>
  <c r="T41" i="10" s="1"/>
  <c r="N41" i="10"/>
  <c r="Q41" i="10"/>
  <c r="R41" i="10" s="1"/>
  <c r="X41" i="10"/>
  <c r="Y41" i="10" s="1"/>
  <c r="G43" i="10"/>
  <c r="K43" i="10" s="1"/>
  <c r="S43" i="10" s="1"/>
  <c r="J43" i="10"/>
  <c r="N43" i="10"/>
  <c r="Q43" i="10"/>
  <c r="R43" i="10"/>
  <c r="X43" i="10"/>
  <c r="Y43" i="10" s="1"/>
  <c r="Z43" i="10"/>
  <c r="AA43" i="10"/>
  <c r="G18" i="10"/>
  <c r="J18" i="10"/>
  <c r="K18" i="10" s="1"/>
  <c r="S18" i="10" s="1"/>
  <c r="T18" i="10" s="1"/>
  <c r="N18" i="10"/>
  <c r="Q18" i="10"/>
  <c r="R18" i="10"/>
  <c r="X18" i="10"/>
  <c r="Y18" i="10" s="1"/>
  <c r="AA18" i="10" s="1"/>
  <c r="Z18" i="10"/>
  <c r="G19" i="10"/>
  <c r="K19" i="10" s="1"/>
  <c r="S19" i="10" s="1"/>
  <c r="T19" i="10" s="1"/>
  <c r="J19" i="10"/>
  <c r="N19" i="10"/>
  <c r="Q19" i="10"/>
  <c r="R19" i="10" s="1"/>
  <c r="X19" i="10"/>
  <c r="Y19" i="10" s="1"/>
  <c r="AA15" i="10"/>
  <c r="Z15" i="10"/>
  <c r="Y15" i="10"/>
  <c r="X15" i="10"/>
  <c r="Q15" i="10"/>
  <c r="R15" i="10" s="1"/>
  <c r="S15" i="10" s="1"/>
  <c r="N15" i="10"/>
  <c r="K15" i="10"/>
  <c r="J15" i="10"/>
  <c r="G15" i="10"/>
  <c r="G21" i="11"/>
  <c r="J21" i="11"/>
  <c r="K21" i="11" s="1"/>
  <c r="S21" i="11" s="1"/>
  <c r="T21" i="11" s="1"/>
  <c r="N21" i="11"/>
  <c r="Q21" i="11"/>
  <c r="R21" i="11" s="1"/>
  <c r="X21" i="11"/>
  <c r="Z21" i="11" s="1"/>
  <c r="AA21" i="11" s="1"/>
  <c r="Y21" i="11"/>
  <c r="G22" i="11"/>
  <c r="J22" i="11"/>
  <c r="K22" i="11" s="1"/>
  <c r="S22" i="11" s="1"/>
  <c r="T22" i="11" s="1"/>
  <c r="N22" i="11"/>
  <c r="Q22" i="11"/>
  <c r="R22" i="11"/>
  <c r="X22" i="11"/>
  <c r="Y22" i="11"/>
  <c r="AA22" i="11" s="1"/>
  <c r="Z22" i="11"/>
  <c r="G23" i="11"/>
  <c r="J23" i="11"/>
  <c r="K23" i="11" s="1"/>
  <c r="S23" i="11" s="1"/>
  <c r="T23" i="11" s="1"/>
  <c r="N23" i="11"/>
  <c r="Q23" i="11"/>
  <c r="R23" i="11"/>
  <c r="X23" i="11"/>
  <c r="Y23" i="11"/>
  <c r="Z23" i="11"/>
  <c r="AA23" i="11"/>
  <c r="G25" i="11"/>
  <c r="J25" i="11"/>
  <c r="K25" i="11"/>
  <c r="S25" i="11" s="1"/>
  <c r="N25" i="11"/>
  <c r="R25" i="11" s="1"/>
  <c r="Q25" i="11"/>
  <c r="X25" i="11"/>
  <c r="Y25" i="11" s="1"/>
  <c r="AA25" i="11"/>
  <c r="G27" i="11"/>
  <c r="J27" i="11"/>
  <c r="K27" i="11"/>
  <c r="S27" i="11" s="1"/>
  <c r="T27" i="11" s="1"/>
  <c r="N27" i="11"/>
  <c r="Q27" i="11"/>
  <c r="R27" i="11"/>
  <c r="X27" i="11"/>
  <c r="Y27" i="11"/>
  <c r="AA27" i="11" s="1"/>
  <c r="Z27" i="11"/>
  <c r="G28" i="11"/>
  <c r="J28" i="11"/>
  <c r="K28" i="11"/>
  <c r="N28" i="11"/>
  <c r="Q28" i="11"/>
  <c r="R28" i="11"/>
  <c r="S28" i="11"/>
  <c r="T28" i="11" s="1"/>
  <c r="X28" i="11"/>
  <c r="Y28" i="11" s="1"/>
  <c r="AA28" i="11" s="1"/>
  <c r="Z28" i="11"/>
  <c r="G29" i="11"/>
  <c r="J29" i="11"/>
  <c r="K29" i="11"/>
  <c r="N29" i="11"/>
  <c r="Q29" i="11"/>
  <c r="R29" i="11" s="1"/>
  <c r="S29" i="11" s="1"/>
  <c r="T29" i="11" s="1"/>
  <c r="X29" i="11"/>
  <c r="Z29" i="11" s="1"/>
  <c r="AA29" i="11" s="1"/>
  <c r="Y29" i="11"/>
  <c r="G30" i="11"/>
  <c r="K30" i="11" s="1"/>
  <c r="S30" i="11" s="1"/>
  <c r="T30" i="11" s="1"/>
  <c r="J30" i="11"/>
  <c r="N30" i="11"/>
  <c r="Q30" i="11"/>
  <c r="R30" i="11"/>
  <c r="X30" i="11"/>
  <c r="Y30" i="11" s="1"/>
  <c r="AA30" i="11" s="1"/>
  <c r="Z30" i="11"/>
  <c r="G32" i="11"/>
  <c r="J32" i="11"/>
  <c r="K32" i="11"/>
  <c r="S32" i="11" s="1"/>
  <c r="N32" i="11"/>
  <c r="Q32" i="11"/>
  <c r="R32" i="11"/>
  <c r="X32" i="11"/>
  <c r="Y32" i="11"/>
  <c r="Z32" i="11"/>
  <c r="AA32" i="11"/>
  <c r="G34" i="11"/>
  <c r="J34" i="11"/>
  <c r="K34" i="11" s="1"/>
  <c r="S34" i="11" s="1"/>
  <c r="T34" i="11" s="1"/>
  <c r="N34" i="11"/>
  <c r="Q34" i="11"/>
  <c r="R34" i="11" s="1"/>
  <c r="X34" i="11"/>
  <c r="Z34" i="11" s="1"/>
  <c r="Y34" i="11"/>
  <c r="AA34" i="11" s="1"/>
  <c r="G35" i="11"/>
  <c r="J35" i="11"/>
  <c r="K35" i="11"/>
  <c r="S35" i="11" s="1"/>
  <c r="T35" i="11" s="1"/>
  <c r="N35" i="11"/>
  <c r="Q35" i="11"/>
  <c r="R35" i="11"/>
  <c r="X35" i="11"/>
  <c r="Y35" i="11"/>
  <c r="AA35" i="11" s="1"/>
  <c r="Z35" i="11"/>
  <c r="G36" i="11"/>
  <c r="J36" i="11"/>
  <c r="K36" i="11" s="1"/>
  <c r="S36" i="11" s="1"/>
  <c r="T36" i="11" s="1"/>
  <c r="N36" i="11"/>
  <c r="Q36" i="11"/>
  <c r="R36" i="11"/>
  <c r="X36" i="11"/>
  <c r="Y36" i="11" s="1"/>
  <c r="AA36" i="11" s="1"/>
  <c r="Z36" i="11"/>
  <c r="G37" i="11"/>
  <c r="J37" i="11"/>
  <c r="K37" i="11"/>
  <c r="N37" i="11"/>
  <c r="Q37" i="11"/>
  <c r="R37" i="11" s="1"/>
  <c r="S37" i="11" s="1"/>
  <c r="T37" i="11" s="1"/>
  <c r="X37" i="11"/>
  <c r="Z37" i="11" s="1"/>
  <c r="AA37" i="11" s="1"/>
  <c r="Y37" i="11"/>
  <c r="G39" i="11"/>
  <c r="J39" i="11"/>
  <c r="K39" i="11" s="1"/>
  <c r="N39" i="11"/>
  <c r="Q39" i="11"/>
  <c r="R39" i="11" s="1"/>
  <c r="X39" i="11"/>
  <c r="Z39" i="11" s="1"/>
  <c r="Y39" i="11"/>
  <c r="AA39" i="11"/>
  <c r="G41" i="11"/>
  <c r="J41" i="11"/>
  <c r="K41" i="11"/>
  <c r="S41" i="11" s="1"/>
  <c r="T41" i="11" s="1"/>
  <c r="N41" i="11"/>
  <c r="R41" i="11" s="1"/>
  <c r="Q41" i="11"/>
  <c r="X41" i="11"/>
  <c r="Y41" i="11" s="1"/>
  <c r="G42" i="11"/>
  <c r="J42" i="11"/>
  <c r="K42" i="11" s="1"/>
  <c r="N42" i="11"/>
  <c r="Q42" i="11"/>
  <c r="R42" i="11" s="1"/>
  <c r="X42" i="11"/>
  <c r="Z42" i="11" s="1"/>
  <c r="Y42" i="11"/>
  <c r="G43" i="11"/>
  <c r="J43" i="11"/>
  <c r="K43" i="11"/>
  <c r="S43" i="11" s="1"/>
  <c r="T43" i="11" s="1"/>
  <c r="N43" i="11"/>
  <c r="Q43" i="11"/>
  <c r="R43" i="11"/>
  <c r="X43" i="11"/>
  <c r="Y43" i="11"/>
  <c r="AA43" i="11" s="1"/>
  <c r="Z43" i="11"/>
  <c r="G44" i="11"/>
  <c r="J44" i="11"/>
  <c r="K44" i="11" s="1"/>
  <c r="S44" i="11" s="1"/>
  <c r="T44" i="11" s="1"/>
  <c r="N44" i="11"/>
  <c r="Q44" i="11"/>
  <c r="R44" i="11"/>
  <c r="X44" i="11"/>
  <c r="Y44" i="11" s="1"/>
  <c r="AA44" i="11" s="1"/>
  <c r="Z44" i="11"/>
  <c r="G14" i="11"/>
  <c r="J14" i="11"/>
  <c r="K14" i="11"/>
  <c r="N14" i="11"/>
  <c r="Q14" i="11"/>
  <c r="R14" i="11" s="1"/>
  <c r="S14" i="11" s="1"/>
  <c r="T14" i="11" s="1"/>
  <c r="X14" i="11"/>
  <c r="Z14" i="11" s="1"/>
  <c r="AA14" i="11" s="1"/>
  <c r="Y14" i="11"/>
  <c r="G15" i="11"/>
  <c r="J15" i="11"/>
  <c r="K15" i="11" s="1"/>
  <c r="S15" i="11" s="1"/>
  <c r="T15" i="11" s="1"/>
  <c r="N15" i="11"/>
  <c r="Q15" i="11"/>
  <c r="R15" i="11"/>
  <c r="X15" i="11"/>
  <c r="Y15" i="11" s="1"/>
  <c r="AA15" i="11" s="1"/>
  <c r="Z15" i="11"/>
  <c r="AA18" i="11"/>
  <c r="X18" i="11"/>
  <c r="Z18" i="11" s="1"/>
  <c r="Q18" i="11"/>
  <c r="N18" i="11"/>
  <c r="R18" i="11" s="1"/>
  <c r="J18" i="11"/>
  <c r="G18" i="11"/>
  <c r="K18" i="11" s="1"/>
  <c r="S18" i="11" s="1"/>
  <c r="G22" i="12"/>
  <c r="J22" i="12"/>
  <c r="K22" i="12" s="1"/>
  <c r="S22" i="12" s="1"/>
  <c r="T22" i="12" s="1"/>
  <c r="N22" i="12"/>
  <c r="Q22" i="12"/>
  <c r="R22" i="12" s="1"/>
  <c r="X22" i="12"/>
  <c r="Y22" i="12" s="1"/>
  <c r="G23" i="12"/>
  <c r="K23" i="12" s="1"/>
  <c r="S23" i="12" s="1"/>
  <c r="T23" i="12" s="1"/>
  <c r="J23" i="12"/>
  <c r="N23" i="12"/>
  <c r="Q23" i="12"/>
  <c r="R23" i="12" s="1"/>
  <c r="X23" i="12"/>
  <c r="Z23" i="12" s="1"/>
  <c r="Y23" i="12"/>
  <c r="G24" i="12"/>
  <c r="J24" i="12"/>
  <c r="K24" i="12" s="1"/>
  <c r="S24" i="12" s="1"/>
  <c r="T24" i="12" s="1"/>
  <c r="N24" i="12"/>
  <c r="Q24" i="12"/>
  <c r="R24" i="12"/>
  <c r="X24" i="12"/>
  <c r="Y24" i="12" s="1"/>
  <c r="AA24" i="12" s="1"/>
  <c r="Z24" i="12"/>
  <c r="G25" i="12"/>
  <c r="J25" i="12"/>
  <c r="K25" i="12"/>
  <c r="N25" i="12"/>
  <c r="Q25" i="12"/>
  <c r="R25" i="12" s="1"/>
  <c r="X25" i="12"/>
  <c r="Y25" i="12"/>
  <c r="Z25" i="12"/>
  <c r="AA25" i="12"/>
  <c r="G27" i="12"/>
  <c r="J27" i="12"/>
  <c r="K27" i="12" s="1"/>
  <c r="N27" i="12"/>
  <c r="Q27" i="12"/>
  <c r="R27" i="12" s="1"/>
  <c r="X27" i="12"/>
  <c r="Z27" i="12" s="1"/>
  <c r="Y27" i="12"/>
  <c r="AA27" i="12"/>
  <c r="G29" i="12"/>
  <c r="J29" i="12"/>
  <c r="K29" i="12"/>
  <c r="N29" i="12"/>
  <c r="Q29" i="12"/>
  <c r="R29" i="12"/>
  <c r="S29" i="12"/>
  <c r="T29" i="12" s="1"/>
  <c r="X29" i="12"/>
  <c r="Y29" i="12" s="1"/>
  <c r="AA29" i="12" s="1"/>
  <c r="Z29" i="12"/>
  <c r="G30" i="12"/>
  <c r="J30" i="12"/>
  <c r="K30" i="12" s="1"/>
  <c r="S30" i="12" s="1"/>
  <c r="T30" i="12" s="1"/>
  <c r="N30" i="12"/>
  <c r="Q30" i="12"/>
  <c r="R30" i="12" s="1"/>
  <c r="X30" i="12"/>
  <c r="Y30" i="12" s="1"/>
  <c r="G31" i="12"/>
  <c r="K31" i="12" s="1"/>
  <c r="S31" i="12" s="1"/>
  <c r="T31" i="12" s="1"/>
  <c r="J31" i="12"/>
  <c r="N31" i="12"/>
  <c r="Q31" i="12"/>
  <c r="R31" i="12" s="1"/>
  <c r="X31" i="12"/>
  <c r="Z31" i="12" s="1"/>
  <c r="Y31" i="12"/>
  <c r="G32" i="12"/>
  <c r="J32" i="12"/>
  <c r="K32" i="12" s="1"/>
  <c r="S32" i="12" s="1"/>
  <c r="T32" i="12" s="1"/>
  <c r="N32" i="12"/>
  <c r="Q32" i="12"/>
  <c r="R32" i="12"/>
  <c r="X32" i="12"/>
  <c r="Y32" i="12" s="1"/>
  <c r="AA32" i="12" s="1"/>
  <c r="Z32" i="12"/>
  <c r="G34" i="12"/>
  <c r="J34" i="12"/>
  <c r="K34" i="12"/>
  <c r="N34" i="12"/>
  <c r="Q34" i="12"/>
  <c r="R34" i="12" s="1"/>
  <c r="X34" i="12"/>
  <c r="Y34" i="12" s="1"/>
  <c r="AA34" i="12"/>
  <c r="G36" i="12"/>
  <c r="J36" i="12"/>
  <c r="K36" i="12" s="1"/>
  <c r="S36" i="12" s="1"/>
  <c r="T36" i="12" s="1"/>
  <c r="N36" i="12"/>
  <c r="Q36" i="12"/>
  <c r="R36" i="12"/>
  <c r="X36" i="12"/>
  <c r="Y36" i="12"/>
  <c r="AA36" i="12" s="1"/>
  <c r="Z36" i="12"/>
  <c r="G37" i="12"/>
  <c r="K37" i="12" s="1"/>
  <c r="S37" i="12" s="1"/>
  <c r="T37" i="12" s="1"/>
  <c r="J37" i="12"/>
  <c r="N37" i="12"/>
  <c r="Q37" i="12"/>
  <c r="R37" i="12"/>
  <c r="X37" i="12"/>
  <c r="Y37" i="12"/>
  <c r="Z37" i="12"/>
  <c r="AA37" i="12"/>
  <c r="G38" i="12"/>
  <c r="J38" i="12"/>
  <c r="K38" i="12" s="1"/>
  <c r="S38" i="12" s="1"/>
  <c r="T38" i="12" s="1"/>
  <c r="N38" i="12"/>
  <c r="Q38" i="12"/>
  <c r="R38" i="12"/>
  <c r="X38" i="12"/>
  <c r="Y38" i="12" s="1"/>
  <c r="AA38" i="12" s="1"/>
  <c r="Z38" i="12"/>
  <c r="G39" i="12"/>
  <c r="J39" i="12"/>
  <c r="K39" i="12" s="1"/>
  <c r="S39" i="12" s="1"/>
  <c r="T39" i="12" s="1"/>
  <c r="N39" i="12"/>
  <c r="Q39" i="12"/>
  <c r="R39" i="12" s="1"/>
  <c r="X39" i="12"/>
  <c r="Z39" i="12" s="1"/>
  <c r="Y39" i="12"/>
  <c r="G41" i="12"/>
  <c r="J41" i="12"/>
  <c r="K41" i="12"/>
  <c r="S41" i="12" s="1"/>
  <c r="N41" i="12"/>
  <c r="Q41" i="12"/>
  <c r="R41" i="12" s="1"/>
  <c r="X41" i="12"/>
  <c r="Z41" i="12" s="1"/>
  <c r="Y41" i="12"/>
  <c r="AA41" i="12"/>
  <c r="G43" i="12"/>
  <c r="J43" i="12"/>
  <c r="K43" i="12" s="1"/>
  <c r="N43" i="12"/>
  <c r="Q43" i="12"/>
  <c r="R43" i="12" s="1"/>
  <c r="X43" i="12"/>
  <c r="Z43" i="12" s="1"/>
  <c r="Y43" i="12"/>
  <c r="AA43" i="12" s="1"/>
  <c r="G44" i="12"/>
  <c r="J44" i="12"/>
  <c r="K44" i="12" s="1"/>
  <c r="S44" i="12" s="1"/>
  <c r="T44" i="12" s="1"/>
  <c r="N44" i="12"/>
  <c r="Q44" i="12"/>
  <c r="R44" i="12"/>
  <c r="X44" i="12"/>
  <c r="Y44" i="12"/>
  <c r="AA44" i="12" s="1"/>
  <c r="Z44" i="12"/>
  <c r="AA20" i="12"/>
  <c r="X20" i="12"/>
  <c r="Z20" i="12" s="1"/>
  <c r="Q20" i="12"/>
  <c r="R20" i="12" s="1"/>
  <c r="N20" i="12"/>
  <c r="J20" i="12"/>
  <c r="G20" i="12"/>
  <c r="K20" i="12" s="1"/>
  <c r="S20" i="12" s="1"/>
  <c r="G16" i="12"/>
  <c r="J16" i="12"/>
  <c r="K16" i="12" s="1"/>
  <c r="S16" i="12" s="1"/>
  <c r="T16" i="12" s="1"/>
  <c r="N16" i="12"/>
  <c r="Q16" i="12"/>
  <c r="R16" i="12" s="1"/>
  <c r="X16" i="12"/>
  <c r="Y16" i="12" s="1"/>
  <c r="G17" i="12"/>
  <c r="J17" i="12"/>
  <c r="K17" i="12" s="1"/>
  <c r="S17" i="12" s="1"/>
  <c r="T17" i="12" s="1"/>
  <c r="N17" i="12"/>
  <c r="Q17" i="12"/>
  <c r="R17" i="12" s="1"/>
  <c r="X17" i="12"/>
  <c r="Z17" i="12" s="1"/>
  <c r="Y17" i="12"/>
  <c r="G18" i="12"/>
  <c r="J18" i="12"/>
  <c r="K18" i="12" s="1"/>
  <c r="S18" i="12" s="1"/>
  <c r="T18" i="12" s="1"/>
  <c r="N18" i="12"/>
  <c r="Q18" i="12"/>
  <c r="R18" i="12"/>
  <c r="X18" i="12"/>
  <c r="Y18" i="12"/>
  <c r="AA18" i="12" s="1"/>
  <c r="Z18" i="12"/>
  <c r="AA44" i="13"/>
  <c r="Z44" i="13"/>
  <c r="Y44" i="13"/>
  <c r="X44" i="13"/>
  <c r="Q44" i="13"/>
  <c r="R44" i="13" s="1"/>
  <c r="N44" i="13"/>
  <c r="J44" i="13"/>
  <c r="K44" i="13" s="1"/>
  <c r="G44" i="13"/>
  <c r="G42" i="13"/>
  <c r="J42" i="13"/>
  <c r="K42" i="13" s="1"/>
  <c r="S42" i="13" s="1"/>
  <c r="T42" i="13" s="1"/>
  <c r="N42" i="13"/>
  <c r="Q42" i="13"/>
  <c r="R42" i="13" s="1"/>
  <c r="X42" i="13"/>
  <c r="Y42" i="13"/>
  <c r="AA42" i="13" s="1"/>
  <c r="Z42" i="13"/>
  <c r="Y41" i="13"/>
  <c r="X41" i="13"/>
  <c r="Z41" i="13" s="1"/>
  <c r="Q41" i="13"/>
  <c r="R41" i="13" s="1"/>
  <c r="N41" i="13"/>
  <c r="J41" i="13"/>
  <c r="K41" i="13" s="1"/>
  <c r="S41" i="13" s="1"/>
  <c r="T41" i="13" s="1"/>
  <c r="G41" i="13"/>
  <c r="X40" i="13"/>
  <c r="Z40" i="13" s="1"/>
  <c r="Q40" i="13"/>
  <c r="N40" i="13"/>
  <c r="R40" i="13" s="1"/>
  <c r="S40" i="13" s="1"/>
  <c r="T40" i="13" s="1"/>
  <c r="K40" i="13"/>
  <c r="J40" i="13"/>
  <c r="G40" i="13"/>
  <c r="Z39" i="13"/>
  <c r="Y39" i="13"/>
  <c r="AA39" i="13" s="1"/>
  <c r="X39" i="13"/>
  <c r="R39" i="13"/>
  <c r="Q39" i="13"/>
  <c r="N39" i="13"/>
  <c r="K39" i="13"/>
  <c r="S39" i="13" s="1"/>
  <c r="T39" i="13" s="1"/>
  <c r="J39" i="13"/>
  <c r="G39" i="13"/>
  <c r="AA37" i="13"/>
  <c r="X37" i="13"/>
  <c r="Z37" i="13" s="1"/>
  <c r="Q37" i="13"/>
  <c r="R37" i="13" s="1"/>
  <c r="N37" i="13"/>
  <c r="J37" i="13"/>
  <c r="G37" i="13"/>
  <c r="K37" i="13" s="1"/>
  <c r="S37" i="13" s="1"/>
  <c r="Z35" i="13"/>
  <c r="X35" i="13"/>
  <c r="Y35" i="13" s="1"/>
  <c r="AA35" i="13" s="1"/>
  <c r="R35" i="13"/>
  <c r="Q35" i="13"/>
  <c r="N35" i="13"/>
  <c r="J35" i="13"/>
  <c r="K35" i="13" s="1"/>
  <c r="S35" i="13" s="1"/>
  <c r="T35" i="13" s="1"/>
  <c r="G35" i="13"/>
  <c r="Y34" i="13"/>
  <c r="X34" i="13"/>
  <c r="Z34" i="13" s="1"/>
  <c r="Q34" i="13"/>
  <c r="R34" i="13" s="1"/>
  <c r="N34" i="13"/>
  <c r="J34" i="13"/>
  <c r="G34" i="13"/>
  <c r="K34" i="13" s="1"/>
  <c r="S34" i="13" s="1"/>
  <c r="T34" i="13" s="1"/>
  <c r="X33" i="13"/>
  <c r="Z33" i="13" s="1"/>
  <c r="Q33" i="13"/>
  <c r="N33" i="13"/>
  <c r="R33" i="13" s="1"/>
  <c r="J33" i="13"/>
  <c r="K33" i="13" s="1"/>
  <c r="S33" i="13" s="1"/>
  <c r="T33" i="13" s="1"/>
  <c r="G33" i="13"/>
  <c r="Z32" i="13"/>
  <c r="AA32" i="13" s="1"/>
  <c r="Y32" i="13"/>
  <c r="X32" i="13"/>
  <c r="R32" i="13"/>
  <c r="S32" i="13" s="1"/>
  <c r="T32" i="13" s="1"/>
  <c r="Q32" i="13"/>
  <c r="N32" i="13"/>
  <c r="K32" i="13"/>
  <c r="J32" i="13"/>
  <c r="G32" i="13"/>
  <c r="AA30" i="13"/>
  <c r="X30" i="13"/>
  <c r="Y30" i="13" s="1"/>
  <c r="Q30" i="13"/>
  <c r="R30" i="13" s="1"/>
  <c r="N30" i="13"/>
  <c r="J30" i="13"/>
  <c r="G30" i="13"/>
  <c r="K30" i="13" s="1"/>
  <c r="AA28" i="13"/>
  <c r="Z28" i="13"/>
  <c r="Y28" i="13"/>
  <c r="X28" i="13"/>
  <c r="Q28" i="13"/>
  <c r="R28" i="13" s="1"/>
  <c r="N28" i="13"/>
  <c r="J28" i="13"/>
  <c r="K28" i="13" s="1"/>
  <c r="S28" i="13" s="1"/>
  <c r="T28" i="13" s="1"/>
  <c r="G28" i="13"/>
  <c r="X27" i="13"/>
  <c r="Z27" i="13" s="1"/>
  <c r="Q27" i="13"/>
  <c r="R27" i="13" s="1"/>
  <c r="N27" i="13"/>
  <c r="J27" i="13"/>
  <c r="K27" i="13" s="1"/>
  <c r="G27" i="13"/>
  <c r="X26" i="13"/>
  <c r="Z26" i="13" s="1"/>
  <c r="Q26" i="13"/>
  <c r="R26" i="13" s="1"/>
  <c r="N26" i="13"/>
  <c r="J26" i="13"/>
  <c r="G26" i="13"/>
  <c r="K26" i="13" s="1"/>
  <c r="S26" i="13" s="1"/>
  <c r="T26" i="13" s="1"/>
  <c r="Z25" i="13"/>
  <c r="X25" i="13"/>
  <c r="Y25" i="13" s="1"/>
  <c r="AA25" i="13" s="1"/>
  <c r="R25" i="13"/>
  <c r="Q25" i="13"/>
  <c r="N25" i="13"/>
  <c r="J25" i="13"/>
  <c r="K25" i="13" s="1"/>
  <c r="S25" i="13" s="1"/>
  <c r="T25" i="13" s="1"/>
  <c r="G25" i="13"/>
  <c r="AA23" i="13"/>
  <c r="X23" i="13"/>
  <c r="Z23" i="13" s="1"/>
  <c r="Q23" i="13"/>
  <c r="N23" i="13"/>
  <c r="R23" i="13" s="1"/>
  <c r="J23" i="13"/>
  <c r="K23" i="13" s="1"/>
  <c r="S23" i="13" s="1"/>
  <c r="G23" i="13"/>
  <c r="X21" i="13"/>
  <c r="Z21" i="13" s="1"/>
  <c r="Q21" i="13"/>
  <c r="N21" i="13"/>
  <c r="R21" i="13" s="1"/>
  <c r="J21" i="13"/>
  <c r="K21" i="13" s="1"/>
  <c r="S21" i="13" s="1"/>
  <c r="T21" i="13" s="1"/>
  <c r="G21" i="13"/>
  <c r="G18" i="13"/>
  <c r="J18" i="13"/>
  <c r="K18" i="13" s="1"/>
  <c r="S18" i="13" s="1"/>
  <c r="T18" i="13" s="1"/>
  <c r="N18" i="13"/>
  <c r="Q18" i="13"/>
  <c r="R18" i="13" s="1"/>
  <c r="X18" i="13"/>
  <c r="Y18" i="13" s="1"/>
  <c r="G16" i="13"/>
  <c r="J16" i="13"/>
  <c r="K16" i="13" s="1"/>
  <c r="N16" i="13"/>
  <c r="Q16" i="13"/>
  <c r="R16" i="13" s="1"/>
  <c r="X16" i="13"/>
  <c r="Z16" i="13" s="1"/>
  <c r="Y16" i="13"/>
  <c r="AA16" i="13"/>
  <c r="G19" i="13"/>
  <c r="J19" i="13"/>
  <c r="K19" i="13" s="1"/>
  <c r="S19" i="13" s="1"/>
  <c r="T19" i="13" s="1"/>
  <c r="N19" i="13"/>
  <c r="Q19" i="13"/>
  <c r="R19" i="13" s="1"/>
  <c r="X19" i="13"/>
  <c r="Y19" i="13" s="1"/>
  <c r="G20" i="13"/>
  <c r="J20" i="13"/>
  <c r="K20" i="13" s="1"/>
  <c r="S20" i="13" s="1"/>
  <c r="T20" i="13" s="1"/>
  <c r="N20" i="13"/>
  <c r="Q20" i="13"/>
  <c r="R20" i="13" s="1"/>
  <c r="X20" i="13"/>
  <c r="Y20" i="13" s="1"/>
  <c r="G14" i="13"/>
  <c r="K14" i="13" s="1"/>
  <c r="S14" i="13" s="1"/>
  <c r="T14" i="13" s="1"/>
  <c r="J14" i="13"/>
  <c r="N14" i="13"/>
  <c r="Q14" i="13"/>
  <c r="R14" i="13" s="1"/>
  <c r="X14" i="13"/>
  <c r="Z14" i="13" s="1"/>
  <c r="Y14" i="13"/>
  <c r="G16" i="2"/>
  <c r="J16" i="2"/>
  <c r="K16" i="2" s="1"/>
  <c r="S16" i="2" s="1"/>
  <c r="T16" i="2" s="1"/>
  <c r="N16" i="2"/>
  <c r="Q16" i="2"/>
  <c r="R16" i="2"/>
  <c r="X16" i="2"/>
  <c r="Y16" i="2"/>
  <c r="AA16" i="2" s="1"/>
  <c r="Z16" i="2"/>
  <c r="G18" i="3"/>
  <c r="J18" i="3"/>
  <c r="K18" i="3" s="1"/>
  <c r="N18" i="3"/>
  <c r="Q18" i="3"/>
  <c r="R18" i="3" s="1"/>
  <c r="X18" i="3"/>
  <c r="Z18" i="3" s="1"/>
  <c r="Y18" i="3"/>
  <c r="AA18" i="3" s="1"/>
  <c r="G39" i="4"/>
  <c r="J39" i="4"/>
  <c r="K39" i="4" s="1"/>
  <c r="S39" i="4" s="1"/>
  <c r="T39" i="4" s="1"/>
  <c r="N39" i="4"/>
  <c r="Q39" i="4"/>
  <c r="R39" i="4" s="1"/>
  <c r="X39" i="4"/>
  <c r="Z39" i="4" s="1"/>
  <c r="Y39" i="4"/>
  <c r="AA39" i="4" s="1"/>
  <c r="G21" i="4"/>
  <c r="J21" i="4"/>
  <c r="K21" i="4" s="1"/>
  <c r="S21" i="4" s="1"/>
  <c r="T21" i="4" s="1"/>
  <c r="N21" i="4"/>
  <c r="Q21" i="4"/>
  <c r="R21" i="4"/>
  <c r="X21" i="4"/>
  <c r="Y21" i="4" s="1"/>
  <c r="AA21" i="4" s="1"/>
  <c r="Z21" i="4"/>
  <c r="G37" i="5"/>
  <c r="J37" i="5"/>
  <c r="K37" i="5" s="1"/>
  <c r="S37" i="5" s="1"/>
  <c r="T37" i="5" s="1"/>
  <c r="N37" i="5"/>
  <c r="Q37" i="5"/>
  <c r="R37" i="5" s="1"/>
  <c r="X37" i="5"/>
  <c r="Y37" i="5" s="1"/>
  <c r="G15" i="8"/>
  <c r="J15" i="8"/>
  <c r="K15" i="8" s="1"/>
  <c r="S15" i="8" s="1"/>
  <c r="T15" i="8" s="1"/>
  <c r="N15" i="8"/>
  <c r="Q15" i="8"/>
  <c r="R15" i="8"/>
  <c r="X15" i="8"/>
  <c r="Y15" i="8"/>
  <c r="Z15" i="8"/>
  <c r="G18" i="9"/>
  <c r="J18" i="9"/>
  <c r="K18" i="9" s="1"/>
  <c r="N18" i="9"/>
  <c r="R18" i="9" s="1"/>
  <c r="Q18" i="9"/>
  <c r="Y18" i="9"/>
  <c r="G20" i="10"/>
  <c r="J20" i="10"/>
  <c r="K20" i="10" s="1"/>
  <c r="S20" i="10" s="1"/>
  <c r="T20" i="10" s="1"/>
  <c r="N20" i="10"/>
  <c r="Q20" i="10"/>
  <c r="R20" i="10"/>
  <c r="X20" i="10"/>
  <c r="Y20" i="10" s="1"/>
  <c r="AA20" i="10" s="1"/>
  <c r="Z20" i="10"/>
  <c r="G16" i="11"/>
  <c r="J16" i="11"/>
  <c r="K16" i="11" s="1"/>
  <c r="S16" i="11" s="1"/>
  <c r="T16" i="11" s="1"/>
  <c r="N16" i="11"/>
  <c r="R16" i="11" s="1"/>
  <c r="Q16" i="11"/>
  <c r="X16" i="11"/>
  <c r="Y16" i="11" s="1"/>
  <c r="G36" i="9"/>
  <c r="J36" i="9"/>
  <c r="K36" i="9"/>
  <c r="S36" i="9" s="1"/>
  <c r="N36" i="9"/>
  <c r="Q36" i="9"/>
  <c r="R36" i="9"/>
  <c r="Y36" i="9"/>
  <c r="S40" i="2" l="1"/>
  <c r="T40" i="2" s="1"/>
  <c r="W38" i="2"/>
  <c r="T38" i="2"/>
  <c r="U33" i="2"/>
  <c r="V33" i="2"/>
  <c r="S31" i="2"/>
  <c r="U26" i="2"/>
  <c r="V26" i="2"/>
  <c r="U24" i="2"/>
  <c r="V24" i="2"/>
  <c r="W24" i="2"/>
  <c r="T17" i="2"/>
  <c r="W17" i="2"/>
  <c r="U42" i="3"/>
  <c r="V42" i="3"/>
  <c r="S40" i="3"/>
  <c r="V35" i="3"/>
  <c r="U35" i="3"/>
  <c r="W35" i="3" s="1"/>
  <c r="S33" i="3"/>
  <c r="S26" i="3"/>
  <c r="S22" i="3"/>
  <c r="T22" i="3" s="1"/>
  <c r="S21" i="3"/>
  <c r="T21" i="3" s="1"/>
  <c r="Y22" i="3"/>
  <c r="AA22" i="3" s="1"/>
  <c r="Z21" i="3"/>
  <c r="AA21" i="3" s="1"/>
  <c r="T19" i="3"/>
  <c r="W19" i="3"/>
  <c r="AA14" i="3"/>
  <c r="U14" i="3"/>
  <c r="V14" i="3"/>
  <c r="T38" i="4"/>
  <c r="W38" i="4"/>
  <c r="T36" i="4"/>
  <c r="W36" i="4"/>
  <c r="S24" i="4"/>
  <c r="T24" i="4" s="1"/>
  <c r="S17" i="4"/>
  <c r="T17" i="4" s="1"/>
  <c r="Z17" i="4"/>
  <c r="AA17" i="4" s="1"/>
  <c r="S15" i="4"/>
  <c r="T22" i="4"/>
  <c r="W22" i="4"/>
  <c r="S31" i="4"/>
  <c r="T31" i="4" s="1"/>
  <c r="S29" i="4"/>
  <c r="T43" i="4"/>
  <c r="W43" i="4"/>
  <c r="U42" i="4"/>
  <c r="V42" i="4"/>
  <c r="W27" i="4"/>
  <c r="T27" i="4"/>
  <c r="Y27" i="4"/>
  <c r="U40" i="5"/>
  <c r="W40" i="5" s="1"/>
  <c r="V40" i="5"/>
  <c r="T38" i="5"/>
  <c r="W38" i="5"/>
  <c r="V34" i="5"/>
  <c r="U34" i="5"/>
  <c r="W34" i="5" s="1"/>
  <c r="U33" i="5"/>
  <c r="W33" i="5" s="1"/>
  <c r="V33" i="5"/>
  <c r="AA34" i="5"/>
  <c r="AA30" i="5"/>
  <c r="S30" i="5"/>
  <c r="T30" i="5" s="1"/>
  <c r="S29" i="5"/>
  <c r="T29" i="5" s="1"/>
  <c r="AA14" i="5"/>
  <c r="V14" i="5"/>
  <c r="W14" i="5" s="1"/>
  <c r="Z27" i="5"/>
  <c r="AA26" i="5"/>
  <c r="V26" i="5"/>
  <c r="U26" i="5"/>
  <c r="W26" i="5" s="1"/>
  <c r="W16" i="5"/>
  <c r="T16" i="5"/>
  <c r="T18" i="5"/>
  <c r="W18" i="5"/>
  <c r="T17" i="5"/>
  <c r="W17" i="5"/>
  <c r="W19" i="5"/>
  <c r="T19" i="5"/>
  <c r="W15" i="5"/>
  <c r="T15" i="5"/>
  <c r="Y15" i="5"/>
  <c r="Y16" i="5"/>
  <c r="S43" i="6"/>
  <c r="T43" i="6" s="1"/>
  <c r="T41" i="6"/>
  <c r="W41" i="6"/>
  <c r="U36" i="6"/>
  <c r="V36" i="6"/>
  <c r="T34" i="6"/>
  <c r="W34" i="6"/>
  <c r="V29" i="6"/>
  <c r="U29" i="6"/>
  <c r="S27" i="6"/>
  <c r="U22" i="6"/>
  <c r="V22" i="6"/>
  <c r="Z20" i="6"/>
  <c r="U15" i="6"/>
  <c r="V15" i="6"/>
  <c r="Z15" i="6"/>
  <c r="AA15" i="6" s="1"/>
  <c r="S41" i="7"/>
  <c r="U36" i="7"/>
  <c r="V36" i="7"/>
  <c r="T34" i="7"/>
  <c r="W34" i="7"/>
  <c r="U29" i="7"/>
  <c r="V29" i="7"/>
  <c r="T27" i="7"/>
  <c r="W27" i="7"/>
  <c r="V22" i="7"/>
  <c r="U22" i="7"/>
  <c r="W22" i="7" s="1"/>
  <c r="S20" i="7"/>
  <c r="U15" i="7"/>
  <c r="V15" i="7"/>
  <c r="W44" i="8"/>
  <c r="T44" i="8"/>
  <c r="Y44" i="8"/>
  <c r="U39" i="8"/>
  <c r="W39" i="8" s="1"/>
  <c r="V39" i="8"/>
  <c r="W37" i="8"/>
  <c r="T37" i="8"/>
  <c r="U32" i="8"/>
  <c r="V32" i="8"/>
  <c r="S30" i="8"/>
  <c r="S25" i="8"/>
  <c r="T25" i="8" s="1"/>
  <c r="U23" i="8"/>
  <c r="V23" i="8"/>
  <c r="U18" i="8"/>
  <c r="V18" i="8"/>
  <c r="S16" i="8"/>
  <c r="AA42" i="9"/>
  <c r="U42" i="9"/>
  <c r="V42" i="9"/>
  <c r="T40" i="9"/>
  <c r="W40" i="9"/>
  <c r="U28" i="9"/>
  <c r="V28" i="9"/>
  <c r="T26" i="9"/>
  <c r="W26" i="9"/>
  <c r="Z26" i="9"/>
  <c r="U21" i="9"/>
  <c r="V21" i="9"/>
  <c r="T19" i="9"/>
  <c r="W19" i="9"/>
  <c r="S14" i="9"/>
  <c r="T14" i="9" s="1"/>
  <c r="T33" i="9"/>
  <c r="W33" i="9"/>
  <c r="S35" i="9"/>
  <c r="T35" i="9" s="1"/>
  <c r="S42" i="10"/>
  <c r="U37" i="10"/>
  <c r="V37" i="10"/>
  <c r="S35" i="10"/>
  <c r="U30" i="10"/>
  <c r="V30" i="10"/>
  <c r="T28" i="10"/>
  <c r="W28" i="10"/>
  <c r="Z28" i="10"/>
  <c r="U23" i="10"/>
  <c r="W23" i="10" s="1"/>
  <c r="V23" i="10"/>
  <c r="S21" i="10"/>
  <c r="V16" i="10"/>
  <c r="U16" i="10"/>
  <c r="W16" i="10" s="1"/>
  <c r="S14" i="10"/>
  <c r="AA40" i="11"/>
  <c r="S40" i="11"/>
  <c r="T40" i="11" s="1"/>
  <c r="S38" i="11"/>
  <c r="S33" i="11"/>
  <c r="T33" i="11" s="1"/>
  <c r="S31" i="11"/>
  <c r="S26" i="11"/>
  <c r="T26" i="11" s="1"/>
  <c r="W24" i="11"/>
  <c r="T24" i="11"/>
  <c r="S19" i="11"/>
  <c r="T19" i="11" s="1"/>
  <c r="U42" i="12"/>
  <c r="V42" i="12"/>
  <c r="T40" i="12"/>
  <c r="W40" i="12"/>
  <c r="U35" i="12"/>
  <c r="V35" i="12"/>
  <c r="S33" i="12"/>
  <c r="U28" i="12"/>
  <c r="W28" i="12" s="1"/>
  <c r="V28" i="12"/>
  <c r="S26" i="12"/>
  <c r="U21" i="12"/>
  <c r="V21" i="12"/>
  <c r="S14" i="12"/>
  <c r="T14" i="12" s="1"/>
  <c r="T43" i="13"/>
  <c r="W43" i="13"/>
  <c r="S38" i="13"/>
  <c r="T38" i="13" s="1"/>
  <c r="W36" i="13"/>
  <c r="T36" i="13"/>
  <c r="S31" i="13"/>
  <c r="T31" i="13" s="1"/>
  <c r="T29" i="13"/>
  <c r="W29" i="13"/>
  <c r="S24" i="13"/>
  <c r="T24" i="13" s="1"/>
  <c r="S22" i="13"/>
  <c r="U17" i="13"/>
  <c r="V17" i="13"/>
  <c r="W15" i="13"/>
  <c r="T15" i="13"/>
  <c r="AA15" i="8"/>
  <c r="AA20" i="8"/>
  <c r="AA40" i="8"/>
  <c r="AA36" i="8"/>
  <c r="AA33" i="8"/>
  <c r="AA29" i="8"/>
  <c r="AA28" i="8"/>
  <c r="V22" i="2"/>
  <c r="U22" i="2"/>
  <c r="W22" i="2" s="1"/>
  <c r="U35" i="2"/>
  <c r="V35" i="2"/>
  <c r="U28" i="2"/>
  <c r="W28" i="2" s="1"/>
  <c r="V28" i="2"/>
  <c r="U37" i="2"/>
  <c r="W37" i="2" s="1"/>
  <c r="V37" i="2"/>
  <c r="S36" i="2"/>
  <c r="T36" i="2" s="1"/>
  <c r="S25" i="2"/>
  <c r="U29" i="2"/>
  <c r="W29" i="2" s="1"/>
  <c r="V29" i="2"/>
  <c r="U27" i="2"/>
  <c r="W27" i="2" s="1"/>
  <c r="V27" i="2"/>
  <c r="U34" i="2"/>
  <c r="V34" i="2"/>
  <c r="U41" i="2"/>
  <c r="V41" i="2"/>
  <c r="W39" i="2"/>
  <c r="T39" i="2"/>
  <c r="V30" i="2"/>
  <c r="U30" i="2"/>
  <c r="W30" i="2" s="1"/>
  <c r="S42" i="2"/>
  <c r="T42" i="2" s="1"/>
  <c r="S21" i="2"/>
  <c r="T21" i="2" s="1"/>
  <c r="U44" i="2"/>
  <c r="W44" i="2" s="1"/>
  <c r="V44" i="2"/>
  <c r="W32" i="2"/>
  <c r="T32" i="2"/>
  <c r="U43" i="2"/>
  <c r="W43" i="2" s="1"/>
  <c r="V43" i="2"/>
  <c r="V23" i="2"/>
  <c r="U23" i="2"/>
  <c r="W23" i="2" s="1"/>
  <c r="Z41" i="2"/>
  <c r="AA41" i="2" s="1"/>
  <c r="Z25" i="2"/>
  <c r="U20" i="2"/>
  <c r="V20" i="2"/>
  <c r="W18" i="2"/>
  <c r="T18" i="2"/>
  <c r="V15" i="2"/>
  <c r="U15" i="2"/>
  <c r="W15" i="2" s="1"/>
  <c r="U14" i="2"/>
  <c r="V14" i="2"/>
  <c r="S39" i="3"/>
  <c r="T39" i="3" s="1"/>
  <c r="T34" i="3"/>
  <c r="W34" i="3"/>
  <c r="U32" i="3"/>
  <c r="V32" i="3"/>
  <c r="S23" i="3"/>
  <c r="T23" i="3" s="1"/>
  <c r="T41" i="3"/>
  <c r="W41" i="3"/>
  <c r="AA30" i="3"/>
  <c r="U25" i="3"/>
  <c r="V25" i="3"/>
  <c r="U24" i="3"/>
  <c r="W24" i="3" s="1"/>
  <c r="V24" i="3"/>
  <c r="V31" i="3"/>
  <c r="U31" i="3"/>
  <c r="W31" i="3" s="1"/>
  <c r="U43" i="3"/>
  <c r="V43" i="3"/>
  <c r="U36" i="3"/>
  <c r="V36" i="3"/>
  <c r="AA31" i="3"/>
  <c r="AA39" i="3"/>
  <c r="U37" i="3"/>
  <c r="V37" i="3"/>
  <c r="U29" i="3"/>
  <c r="W29" i="3" s="1"/>
  <c r="V29" i="3"/>
  <c r="T27" i="3"/>
  <c r="W27" i="3"/>
  <c r="AA23" i="3"/>
  <c r="V30" i="3"/>
  <c r="U30" i="3"/>
  <c r="W30" i="3" s="1"/>
  <c r="V38" i="3"/>
  <c r="U38" i="3"/>
  <c r="Z38" i="3"/>
  <c r="AA38" i="3" s="1"/>
  <c r="Z30" i="3"/>
  <c r="Z41" i="3"/>
  <c r="Z25" i="3"/>
  <c r="AA25" i="3" s="1"/>
  <c r="W20" i="3"/>
  <c r="T20" i="3"/>
  <c r="V17" i="3"/>
  <c r="U17" i="3"/>
  <c r="W17" i="3" s="1"/>
  <c r="S16" i="3"/>
  <c r="T16" i="3" s="1"/>
  <c r="Z16" i="3"/>
  <c r="AA16" i="3" s="1"/>
  <c r="Z17" i="3"/>
  <c r="AA17" i="3" s="1"/>
  <c r="T44" i="4"/>
  <c r="W44" i="4"/>
  <c r="Y44" i="4"/>
  <c r="V35" i="4"/>
  <c r="U35" i="4"/>
  <c r="W35" i="4" s="1"/>
  <c r="AA34" i="4"/>
  <c r="U34" i="4"/>
  <c r="W34" i="4" s="1"/>
  <c r="V34" i="4"/>
  <c r="Z34" i="4"/>
  <c r="Z35" i="4"/>
  <c r="AA35" i="4" s="1"/>
  <c r="S37" i="4"/>
  <c r="AA33" i="4"/>
  <c r="S33" i="4"/>
  <c r="T33" i="4" s="1"/>
  <c r="Z33" i="4"/>
  <c r="S26" i="4"/>
  <c r="T26" i="4" s="1"/>
  <c r="AA25" i="4"/>
  <c r="U28" i="4"/>
  <c r="V28" i="4"/>
  <c r="U25" i="4"/>
  <c r="W25" i="4" s="1"/>
  <c r="V25" i="4"/>
  <c r="W23" i="4"/>
  <c r="T23" i="4"/>
  <c r="Z25" i="4"/>
  <c r="Z26" i="4"/>
  <c r="AA26" i="4" s="1"/>
  <c r="V20" i="4"/>
  <c r="U20" i="4"/>
  <c r="W20" i="4" s="1"/>
  <c r="U19" i="4"/>
  <c r="V19" i="4"/>
  <c r="V16" i="4"/>
  <c r="U16" i="4"/>
  <c r="W16" i="4"/>
  <c r="U40" i="4"/>
  <c r="V40" i="4"/>
  <c r="V41" i="4"/>
  <c r="U41" i="4"/>
  <c r="W41" i="4" s="1"/>
  <c r="Y41" i="5"/>
  <c r="AA41" i="5" s="1"/>
  <c r="Y23" i="5"/>
  <c r="AA23" i="5" s="1"/>
  <c r="AA20" i="5"/>
  <c r="Z36" i="5"/>
  <c r="AA36" i="5" s="1"/>
  <c r="Z35" i="5"/>
  <c r="AA35" i="5" s="1"/>
  <c r="AA27" i="5"/>
  <c r="Z21" i="5"/>
  <c r="AA21" i="5" s="1"/>
  <c r="Y43" i="5"/>
  <c r="AA43" i="5" s="1"/>
  <c r="V41" i="5"/>
  <c r="U41" i="5"/>
  <c r="W41" i="5" s="1"/>
  <c r="S43" i="5"/>
  <c r="T43" i="5" s="1"/>
  <c r="V42" i="5"/>
  <c r="U42" i="5"/>
  <c r="Y42" i="5"/>
  <c r="AA42" i="5" s="1"/>
  <c r="W39" i="5"/>
  <c r="T39" i="5"/>
  <c r="U35" i="5"/>
  <c r="V35" i="5"/>
  <c r="V36" i="5"/>
  <c r="U36" i="5"/>
  <c r="V28" i="5"/>
  <c r="U28" i="5"/>
  <c r="V27" i="5"/>
  <c r="U27" i="5"/>
  <c r="Y28" i="5"/>
  <c r="AA28" i="5" s="1"/>
  <c r="W25" i="5"/>
  <c r="T25" i="5"/>
  <c r="V21" i="5"/>
  <c r="U21" i="5"/>
  <c r="W21" i="5" s="1"/>
  <c r="S22" i="5"/>
  <c r="T22" i="5" s="1"/>
  <c r="S23" i="5"/>
  <c r="T23" i="5" s="1"/>
  <c r="U20" i="5"/>
  <c r="V20" i="5"/>
  <c r="Z22" i="5"/>
  <c r="AA22" i="5" s="1"/>
  <c r="T32" i="5"/>
  <c r="W32" i="5"/>
  <c r="W31" i="5"/>
  <c r="T31" i="5"/>
  <c r="U33" i="6"/>
  <c r="V33" i="6"/>
  <c r="AA26" i="6"/>
  <c r="V38" i="6"/>
  <c r="U38" i="6"/>
  <c r="W38" i="6" s="1"/>
  <c r="V39" i="6"/>
  <c r="U39" i="6"/>
  <c r="W39" i="6" s="1"/>
  <c r="T35" i="6"/>
  <c r="W35" i="6"/>
  <c r="U25" i="6"/>
  <c r="V25" i="6"/>
  <c r="U24" i="6"/>
  <c r="V24" i="6"/>
  <c r="U40" i="6"/>
  <c r="W40" i="6" s="1"/>
  <c r="V40" i="6"/>
  <c r="AA33" i="6"/>
  <c r="V30" i="6"/>
  <c r="U30" i="6"/>
  <c r="W30" i="6" s="1"/>
  <c r="S26" i="6"/>
  <c r="T26" i="6" s="1"/>
  <c r="V23" i="6"/>
  <c r="U23" i="6"/>
  <c r="W23" i="6" s="1"/>
  <c r="V31" i="6"/>
  <c r="U31" i="6"/>
  <c r="W31" i="6" s="1"/>
  <c r="W21" i="6"/>
  <c r="T21" i="6"/>
  <c r="U44" i="6"/>
  <c r="V44" i="6"/>
  <c r="T42" i="6"/>
  <c r="W42" i="6"/>
  <c r="U37" i="6"/>
  <c r="W37" i="6" s="1"/>
  <c r="V37" i="6"/>
  <c r="U32" i="6"/>
  <c r="V32" i="6"/>
  <c r="T28" i="6"/>
  <c r="W28" i="6"/>
  <c r="Z33" i="6"/>
  <c r="Z25" i="6"/>
  <c r="AA25" i="6" s="1"/>
  <c r="S18" i="6"/>
  <c r="T18" i="6" s="1"/>
  <c r="S19" i="6"/>
  <c r="T19" i="6" s="1"/>
  <c r="AA18" i="6"/>
  <c r="U17" i="6"/>
  <c r="V17" i="6"/>
  <c r="Z17" i="6"/>
  <c r="AA17" i="6" s="1"/>
  <c r="Z18" i="6"/>
  <c r="W14" i="6"/>
  <c r="T14" i="6"/>
  <c r="S40" i="7"/>
  <c r="T40" i="7" s="1"/>
  <c r="T28" i="7"/>
  <c r="W28" i="7"/>
  <c r="S23" i="7"/>
  <c r="T23" i="7" s="1"/>
  <c r="S37" i="7"/>
  <c r="T37" i="7" s="1"/>
  <c r="AA26" i="7"/>
  <c r="T35" i="7"/>
  <c r="W35" i="7"/>
  <c r="AA33" i="7"/>
  <c r="S30" i="7"/>
  <c r="T30" i="7" s="1"/>
  <c r="U25" i="7"/>
  <c r="V25" i="7"/>
  <c r="S24" i="7"/>
  <c r="T24" i="7" s="1"/>
  <c r="S31" i="7"/>
  <c r="T31" i="7" s="1"/>
  <c r="S38" i="7"/>
  <c r="T38" i="7" s="1"/>
  <c r="S33" i="7"/>
  <c r="T33" i="7" s="1"/>
  <c r="V32" i="7"/>
  <c r="U32" i="7"/>
  <c r="W32" i="7" s="1"/>
  <c r="AA30" i="7"/>
  <c r="AA23" i="7"/>
  <c r="T21" i="7"/>
  <c r="W21" i="7"/>
  <c r="U39" i="7"/>
  <c r="V39" i="7"/>
  <c r="AA37" i="7"/>
  <c r="U26" i="7"/>
  <c r="W26" i="7" s="1"/>
  <c r="V26" i="7"/>
  <c r="Z37" i="7"/>
  <c r="Z21" i="7"/>
  <c r="Z39" i="7"/>
  <c r="AA39" i="7" s="1"/>
  <c r="Z31" i="7"/>
  <c r="AA31" i="7" s="1"/>
  <c r="Z23" i="7"/>
  <c r="Z33" i="7"/>
  <c r="Z25" i="7"/>
  <c r="AA25" i="7" s="1"/>
  <c r="S18" i="7"/>
  <c r="T18" i="7" s="1"/>
  <c r="AA17" i="7"/>
  <c r="S19" i="7"/>
  <c r="T19" i="7" s="1"/>
  <c r="U17" i="7"/>
  <c r="V17" i="7"/>
  <c r="Z17" i="7"/>
  <c r="Z18" i="7"/>
  <c r="AA18" i="7" s="1"/>
  <c r="W14" i="7"/>
  <c r="T14" i="7"/>
  <c r="U42" i="8"/>
  <c r="V42" i="8"/>
  <c r="U36" i="8"/>
  <c r="V36" i="8"/>
  <c r="V40" i="8"/>
  <c r="U40" i="8"/>
  <c r="S27" i="8"/>
  <c r="T27" i="8" s="1"/>
  <c r="W24" i="8"/>
  <c r="T24" i="8"/>
  <c r="S43" i="8"/>
  <c r="T43" i="8" s="1"/>
  <c r="AA35" i="8"/>
  <c r="U26" i="8"/>
  <c r="V26" i="8"/>
  <c r="U34" i="8"/>
  <c r="V34" i="8"/>
  <c r="V33" i="8"/>
  <c r="U33" i="8"/>
  <c r="U28" i="8"/>
  <c r="V28" i="8"/>
  <c r="U35" i="8"/>
  <c r="V35" i="8"/>
  <c r="U29" i="8"/>
  <c r="V29" i="8"/>
  <c r="W38" i="8"/>
  <c r="T38" i="8"/>
  <c r="S31" i="8"/>
  <c r="S22" i="8"/>
  <c r="T22" i="8" s="1"/>
  <c r="V41" i="8"/>
  <c r="U41" i="8"/>
  <c r="W41" i="8" s="1"/>
  <c r="AA43" i="8"/>
  <c r="AA27" i="8"/>
  <c r="Z38" i="8"/>
  <c r="Z22" i="8"/>
  <c r="AA22" i="8" s="1"/>
  <c r="Z42" i="8"/>
  <c r="AA42" i="8" s="1"/>
  <c r="Z34" i="8"/>
  <c r="AA34" i="8" s="1"/>
  <c r="Z26" i="8"/>
  <c r="AA26" i="8" s="1"/>
  <c r="U20" i="8"/>
  <c r="V20" i="8"/>
  <c r="V21" i="8"/>
  <c r="U21" i="8"/>
  <c r="Z21" i="8"/>
  <c r="AA21" i="8" s="1"/>
  <c r="T17" i="8"/>
  <c r="W17" i="8"/>
  <c r="Y17" i="8"/>
  <c r="Y32" i="9"/>
  <c r="Z29" i="9"/>
  <c r="AA29" i="9" s="1"/>
  <c r="AA24" i="9"/>
  <c r="AA44" i="9"/>
  <c r="Y30" i="9"/>
  <c r="AA30" i="9" s="1"/>
  <c r="Y22" i="9"/>
  <c r="AA22" i="9" s="1"/>
  <c r="AA32" i="9"/>
  <c r="S30" i="9"/>
  <c r="T27" i="9"/>
  <c r="W27" i="9"/>
  <c r="S22" i="9"/>
  <c r="U31" i="9"/>
  <c r="V31" i="9"/>
  <c r="V23" i="9"/>
  <c r="U23" i="9"/>
  <c r="U29" i="9"/>
  <c r="V29" i="9"/>
  <c r="T34" i="9"/>
  <c r="W34" i="9"/>
  <c r="S32" i="9"/>
  <c r="S25" i="9"/>
  <c r="S24" i="9"/>
  <c r="Z31" i="9"/>
  <c r="AA31" i="9" s="1"/>
  <c r="Z23" i="9"/>
  <c r="AA23" i="9" s="1"/>
  <c r="Z25" i="9"/>
  <c r="AA25" i="9" s="1"/>
  <c r="S17" i="9"/>
  <c r="U16" i="9"/>
  <c r="V16" i="9"/>
  <c r="Z16" i="9"/>
  <c r="AA16" i="9" s="1"/>
  <c r="Z17" i="9"/>
  <c r="AA17" i="9" s="1"/>
  <c r="T20" i="9"/>
  <c r="W20" i="9"/>
  <c r="Y20" i="9"/>
  <c r="W41" i="9"/>
  <c r="T41" i="9"/>
  <c r="U44" i="9"/>
  <c r="V44" i="9"/>
  <c r="U37" i="9"/>
  <c r="V37" i="9"/>
  <c r="Z37" i="9"/>
  <c r="AA37" i="9" s="1"/>
  <c r="W22" i="10"/>
  <c r="T22" i="10"/>
  <c r="U41" i="10"/>
  <c r="V41" i="10"/>
  <c r="AA38" i="10"/>
  <c r="U34" i="10"/>
  <c r="W34" i="10" s="1"/>
  <c r="V34" i="10"/>
  <c r="S29" i="10"/>
  <c r="U24" i="10"/>
  <c r="W24" i="10" s="1"/>
  <c r="V24" i="10"/>
  <c r="U40" i="10"/>
  <c r="W40" i="10" s="1"/>
  <c r="V40" i="10"/>
  <c r="T36" i="10"/>
  <c r="W36" i="10"/>
  <c r="U25" i="10"/>
  <c r="W25" i="10" s="1"/>
  <c r="V25" i="10"/>
  <c r="U27" i="10"/>
  <c r="V27" i="10"/>
  <c r="S38" i="10"/>
  <c r="T38" i="10" s="1"/>
  <c r="S31" i="10"/>
  <c r="T31" i="10" s="1"/>
  <c r="AA25" i="10"/>
  <c r="U32" i="10"/>
  <c r="W32" i="10" s="1"/>
  <c r="V32" i="10"/>
  <c r="T43" i="10"/>
  <c r="W43" i="10"/>
  <c r="U33" i="10"/>
  <c r="V33" i="10"/>
  <c r="U26" i="10"/>
  <c r="W26" i="10" s="1"/>
  <c r="V26" i="10"/>
  <c r="S39" i="10"/>
  <c r="T39" i="10" s="1"/>
  <c r="Z36" i="10"/>
  <c r="Z38" i="10"/>
  <c r="Z22" i="10"/>
  <c r="Z41" i="10"/>
  <c r="AA41" i="10" s="1"/>
  <c r="Z33" i="10"/>
  <c r="AA33" i="10" s="1"/>
  <c r="Z25" i="10"/>
  <c r="V19" i="10"/>
  <c r="U19" i="10"/>
  <c r="AA19" i="10"/>
  <c r="U18" i="10"/>
  <c r="V18" i="10"/>
  <c r="Z19" i="10"/>
  <c r="W15" i="10"/>
  <c r="T15" i="10"/>
  <c r="U41" i="11"/>
  <c r="V41" i="11"/>
  <c r="V22" i="11"/>
  <c r="U22" i="11"/>
  <c r="W22" i="11" s="1"/>
  <c r="U28" i="11"/>
  <c r="V28" i="11"/>
  <c r="S39" i="11"/>
  <c r="U29" i="11"/>
  <c r="V29" i="11"/>
  <c r="U23" i="11"/>
  <c r="W23" i="11" s="1"/>
  <c r="V23" i="11"/>
  <c r="S42" i="11"/>
  <c r="T42" i="11" s="1"/>
  <c r="U44" i="11"/>
  <c r="V44" i="11"/>
  <c r="U43" i="11"/>
  <c r="V43" i="11"/>
  <c r="W25" i="11"/>
  <c r="T25" i="11"/>
  <c r="AA41" i="11"/>
  <c r="U37" i="11"/>
  <c r="W37" i="11" s="1"/>
  <c r="V37" i="11"/>
  <c r="U34" i="11"/>
  <c r="V34" i="11"/>
  <c r="W32" i="11"/>
  <c r="T32" i="11"/>
  <c r="U27" i="11"/>
  <c r="V27" i="11"/>
  <c r="U21" i="11"/>
  <c r="W21" i="11" s="1"/>
  <c r="V21" i="11"/>
  <c r="AA42" i="11"/>
  <c r="U36" i="11"/>
  <c r="V36" i="11"/>
  <c r="U35" i="11"/>
  <c r="W35" i="11" s="1"/>
  <c r="V35" i="11"/>
  <c r="V30" i="11"/>
  <c r="U30" i="11"/>
  <c r="Z41" i="11"/>
  <c r="Z25" i="11"/>
  <c r="U14" i="11"/>
  <c r="V14" i="11"/>
  <c r="V15" i="11"/>
  <c r="U15" i="11"/>
  <c r="W15" i="11" s="1"/>
  <c r="T18" i="11"/>
  <c r="W18" i="11"/>
  <c r="Y18" i="11"/>
  <c r="W41" i="12"/>
  <c r="T41" i="12"/>
  <c r="AA39" i="12"/>
  <c r="U32" i="12"/>
  <c r="W32" i="12" s="1"/>
  <c r="V32" i="12"/>
  <c r="AA30" i="12"/>
  <c r="S43" i="12"/>
  <c r="T43" i="12" s="1"/>
  <c r="S34" i="12"/>
  <c r="V23" i="12"/>
  <c r="U23" i="12"/>
  <c r="W23" i="12" s="1"/>
  <c r="AA31" i="12"/>
  <c r="S25" i="12"/>
  <c r="T25" i="12" s="1"/>
  <c r="U24" i="12"/>
  <c r="V24" i="12"/>
  <c r="U44" i="12"/>
  <c r="V44" i="12"/>
  <c r="U38" i="12"/>
  <c r="V38" i="12"/>
  <c r="U30" i="12"/>
  <c r="W30" i="12" s="1"/>
  <c r="V30" i="12"/>
  <c r="V39" i="12"/>
  <c r="U39" i="12"/>
  <c r="W39" i="12" s="1"/>
  <c r="U36" i="12"/>
  <c r="V36" i="12"/>
  <c r="S27" i="12"/>
  <c r="AA23" i="12"/>
  <c r="U29" i="12"/>
  <c r="V29" i="12"/>
  <c r="U37" i="12"/>
  <c r="V37" i="12"/>
  <c r="U22" i="12"/>
  <c r="W22" i="12" s="1"/>
  <c r="V22" i="12"/>
  <c r="V31" i="12"/>
  <c r="U31" i="12"/>
  <c r="W31" i="12" s="1"/>
  <c r="Z30" i="12"/>
  <c r="Z22" i="12"/>
  <c r="AA22" i="12" s="1"/>
  <c r="Z34" i="12"/>
  <c r="W20" i="12"/>
  <c r="T20" i="12"/>
  <c r="Y20" i="12"/>
  <c r="V17" i="12"/>
  <c r="U17" i="12"/>
  <c r="W17" i="12" s="1"/>
  <c r="U18" i="12"/>
  <c r="V18" i="12"/>
  <c r="AA16" i="12"/>
  <c r="AA17" i="12"/>
  <c r="U16" i="12"/>
  <c r="V16" i="12"/>
  <c r="Z16" i="12"/>
  <c r="S44" i="13"/>
  <c r="U42" i="13"/>
  <c r="V42" i="13"/>
  <c r="U35" i="13"/>
  <c r="V35" i="13"/>
  <c r="V41" i="13"/>
  <c r="U41" i="13"/>
  <c r="W41" i="13" s="1"/>
  <c r="V39" i="13"/>
  <c r="U39" i="13"/>
  <c r="W39" i="13" s="1"/>
  <c r="W37" i="13"/>
  <c r="T37" i="13"/>
  <c r="V40" i="13"/>
  <c r="U40" i="13"/>
  <c r="AA41" i="13"/>
  <c r="Y37" i="13"/>
  <c r="Y40" i="13"/>
  <c r="AA40" i="13" s="1"/>
  <c r="V34" i="13"/>
  <c r="U34" i="13"/>
  <c r="V32" i="13"/>
  <c r="U32" i="13"/>
  <c r="U28" i="13"/>
  <c r="V28" i="13"/>
  <c r="S30" i="13"/>
  <c r="V33" i="13"/>
  <c r="U33" i="13"/>
  <c r="AA34" i="13"/>
  <c r="Z30" i="13"/>
  <c r="Y33" i="13"/>
  <c r="AA33" i="13" s="1"/>
  <c r="U26" i="13"/>
  <c r="V26" i="13"/>
  <c r="V25" i="13"/>
  <c r="U25" i="13"/>
  <c r="W25" i="13" s="1"/>
  <c r="U21" i="13"/>
  <c r="V21" i="13"/>
  <c r="W23" i="13"/>
  <c r="T23" i="13"/>
  <c r="S27" i="13"/>
  <c r="T27" i="13" s="1"/>
  <c r="Y23" i="13"/>
  <c r="Y21" i="13"/>
  <c r="AA21" i="13" s="1"/>
  <c r="Y27" i="13"/>
  <c r="AA27" i="13" s="1"/>
  <c r="Y26" i="13"/>
  <c r="AA26" i="13" s="1"/>
  <c r="U18" i="13"/>
  <c r="W18" i="13" s="1"/>
  <c r="V18" i="13"/>
  <c r="Z18" i="13"/>
  <c r="AA18" i="13" s="1"/>
  <c r="S16" i="13"/>
  <c r="V20" i="13"/>
  <c r="U20" i="13"/>
  <c r="W20" i="13" s="1"/>
  <c r="U19" i="13"/>
  <c r="V19" i="13"/>
  <c r="Z19" i="13"/>
  <c r="AA19" i="13" s="1"/>
  <c r="Z20" i="13"/>
  <c r="AA20" i="13" s="1"/>
  <c r="AA14" i="13"/>
  <c r="U14" i="13"/>
  <c r="W14" i="13" s="1"/>
  <c r="V14" i="13"/>
  <c r="U16" i="2"/>
  <c r="V16" i="2"/>
  <c r="S18" i="3"/>
  <c r="T18" i="3" s="1"/>
  <c r="U39" i="4"/>
  <c r="V39" i="4"/>
  <c r="U21" i="4"/>
  <c r="V21" i="4"/>
  <c r="U37" i="5"/>
  <c r="V37" i="5"/>
  <c r="Z37" i="5"/>
  <c r="AA37" i="5" s="1"/>
  <c r="U15" i="8"/>
  <c r="V15" i="8"/>
  <c r="S18" i="9"/>
  <c r="Z18" i="9"/>
  <c r="AA18" i="9" s="1"/>
  <c r="U20" i="10"/>
  <c r="W20" i="10" s="1"/>
  <c r="V20" i="10"/>
  <c r="AA16" i="11"/>
  <c r="U16" i="11"/>
  <c r="W16" i="11" s="1"/>
  <c r="V16" i="11"/>
  <c r="Z16" i="11"/>
  <c r="Z36" i="9"/>
  <c r="AA36" i="9" s="1"/>
  <c r="U36" i="9"/>
  <c r="V36" i="9"/>
  <c r="G15" i="12"/>
  <c r="K15" i="12" s="1"/>
  <c r="S15" i="12" s="1"/>
  <c r="T15" i="12" s="1"/>
  <c r="J15" i="12"/>
  <c r="N15" i="12"/>
  <c r="Q15" i="12"/>
  <c r="R15" i="12" s="1"/>
  <c r="X15" i="12"/>
  <c r="Z15" i="12" s="1"/>
  <c r="Y15" i="12"/>
  <c r="U40" i="2" l="1"/>
  <c r="V40" i="2"/>
  <c r="V38" i="2"/>
  <c r="U38" i="2"/>
  <c r="W33" i="2"/>
  <c r="T31" i="2"/>
  <c r="W31" i="2"/>
  <c r="W26" i="2"/>
  <c r="U17" i="2"/>
  <c r="V17" i="2"/>
  <c r="W42" i="3"/>
  <c r="T40" i="3"/>
  <c r="W40" i="3"/>
  <c r="T33" i="3"/>
  <c r="W33" i="3"/>
  <c r="W26" i="3"/>
  <c r="T26" i="3"/>
  <c r="U21" i="3"/>
  <c r="W21" i="3" s="1"/>
  <c r="V21" i="3"/>
  <c r="V22" i="3"/>
  <c r="U22" i="3"/>
  <c r="W22" i="3" s="1"/>
  <c r="U19" i="3"/>
  <c r="V19" i="3"/>
  <c r="W14" i="3"/>
  <c r="U38" i="4"/>
  <c r="V38" i="4"/>
  <c r="U36" i="4"/>
  <c r="V36" i="4"/>
  <c r="U24" i="4"/>
  <c r="V24" i="4"/>
  <c r="U17" i="4"/>
  <c r="V17" i="4"/>
  <c r="T15" i="4"/>
  <c r="W15" i="4"/>
  <c r="U22" i="4"/>
  <c r="V22" i="4"/>
  <c r="U31" i="4"/>
  <c r="W31" i="4" s="1"/>
  <c r="V31" i="4"/>
  <c r="T29" i="4"/>
  <c r="W29" i="4"/>
  <c r="U43" i="4"/>
  <c r="V43" i="4"/>
  <c r="W42" i="4"/>
  <c r="U27" i="4"/>
  <c r="V27" i="4"/>
  <c r="U38" i="5"/>
  <c r="V38" i="5"/>
  <c r="U30" i="5"/>
  <c r="W30" i="5" s="1"/>
  <c r="V30" i="5"/>
  <c r="V29" i="5"/>
  <c r="U29" i="5"/>
  <c r="W29" i="5" s="1"/>
  <c r="W20" i="5"/>
  <c r="W28" i="5"/>
  <c r="U18" i="5"/>
  <c r="V18" i="5"/>
  <c r="V19" i="5"/>
  <c r="U19" i="5"/>
  <c r="V15" i="5"/>
  <c r="U15" i="5"/>
  <c r="V17" i="5"/>
  <c r="U17" i="5"/>
  <c r="U16" i="5"/>
  <c r="V16" i="5"/>
  <c r="U43" i="6"/>
  <c r="V43" i="6"/>
  <c r="U41" i="6"/>
  <c r="V41" i="6"/>
  <c r="W36" i="6"/>
  <c r="U34" i="6"/>
  <c r="V34" i="6"/>
  <c r="W29" i="6"/>
  <c r="W27" i="6"/>
  <c r="T27" i="6"/>
  <c r="W22" i="6"/>
  <c r="W15" i="6"/>
  <c r="W41" i="7"/>
  <c r="T41" i="7"/>
  <c r="W36" i="7"/>
  <c r="U34" i="7"/>
  <c r="V34" i="7"/>
  <c r="W29" i="7"/>
  <c r="U27" i="7"/>
  <c r="V27" i="7"/>
  <c r="T20" i="7"/>
  <c r="W20" i="7"/>
  <c r="W15" i="7"/>
  <c r="V44" i="8"/>
  <c r="U44" i="8"/>
  <c r="V37" i="8"/>
  <c r="U37" i="8"/>
  <c r="W32" i="8"/>
  <c r="T30" i="8"/>
  <c r="W30" i="8"/>
  <c r="U25" i="8"/>
  <c r="V25" i="8"/>
  <c r="W18" i="8"/>
  <c r="T16" i="8"/>
  <c r="W16" i="8"/>
  <c r="W42" i="9"/>
  <c r="U40" i="9"/>
  <c r="V40" i="9"/>
  <c r="W28" i="9"/>
  <c r="U26" i="9"/>
  <c r="V26" i="9"/>
  <c r="W21" i="9"/>
  <c r="U19" i="9"/>
  <c r="V19" i="9"/>
  <c r="U14" i="9"/>
  <c r="V14" i="9"/>
  <c r="U33" i="9"/>
  <c r="V33" i="9"/>
  <c r="U35" i="9"/>
  <c r="W35" i="9" s="1"/>
  <c r="V35" i="9"/>
  <c r="W42" i="10"/>
  <c r="T42" i="10"/>
  <c r="W37" i="10"/>
  <c r="T35" i="10"/>
  <c r="W35" i="10"/>
  <c r="W30" i="10"/>
  <c r="U28" i="10"/>
  <c r="V28" i="10"/>
  <c r="T21" i="10"/>
  <c r="W21" i="10"/>
  <c r="T14" i="10"/>
  <c r="W14" i="10"/>
  <c r="U40" i="11"/>
  <c r="V40" i="11"/>
  <c r="T38" i="11"/>
  <c r="W38" i="11"/>
  <c r="U33" i="11"/>
  <c r="V33" i="11"/>
  <c r="T31" i="11"/>
  <c r="W31" i="11"/>
  <c r="U26" i="11"/>
  <c r="V26" i="11"/>
  <c r="U24" i="11"/>
  <c r="V24" i="11"/>
  <c r="U19" i="11"/>
  <c r="V19" i="11"/>
  <c r="W42" i="12"/>
  <c r="U40" i="12"/>
  <c r="V40" i="12"/>
  <c r="W35" i="12"/>
  <c r="T33" i="12"/>
  <c r="W33" i="12"/>
  <c r="T26" i="12"/>
  <c r="W26" i="12"/>
  <c r="W21" i="12"/>
  <c r="U14" i="12"/>
  <c r="V14" i="12"/>
  <c r="U43" i="13"/>
  <c r="V43" i="13"/>
  <c r="U38" i="13"/>
  <c r="V38" i="13"/>
  <c r="V36" i="13"/>
  <c r="U36" i="13"/>
  <c r="U31" i="13"/>
  <c r="V31" i="13"/>
  <c r="U29" i="13"/>
  <c r="V29" i="13"/>
  <c r="U24" i="13"/>
  <c r="V24" i="13"/>
  <c r="T22" i="13"/>
  <c r="W22" i="13"/>
  <c r="W17" i="13"/>
  <c r="U15" i="13"/>
  <c r="V15" i="13"/>
  <c r="W20" i="8"/>
  <c r="W29" i="8"/>
  <c r="W28" i="8"/>
  <c r="W36" i="8"/>
  <c r="W41" i="2"/>
  <c r="U32" i="2"/>
  <c r="V32" i="2"/>
  <c r="W34" i="2"/>
  <c r="T25" i="2"/>
  <c r="W25" i="2"/>
  <c r="U42" i="2"/>
  <c r="W42" i="2" s="1"/>
  <c r="V42" i="2"/>
  <c r="V39" i="2"/>
  <c r="U39" i="2"/>
  <c r="W35" i="2"/>
  <c r="U36" i="2"/>
  <c r="V36" i="2"/>
  <c r="U21" i="2"/>
  <c r="V21" i="2"/>
  <c r="W20" i="2"/>
  <c r="U18" i="2"/>
  <c r="V18" i="2"/>
  <c r="W14" i="2"/>
  <c r="W38" i="3"/>
  <c r="W43" i="3"/>
  <c r="W32" i="3"/>
  <c r="U27" i="3"/>
  <c r="V27" i="3"/>
  <c r="U41" i="3"/>
  <c r="V41" i="3"/>
  <c r="U34" i="3"/>
  <c r="V34" i="3"/>
  <c r="V39" i="3"/>
  <c r="U39" i="3"/>
  <c r="W39" i="3" s="1"/>
  <c r="W36" i="3"/>
  <c r="W37" i="3"/>
  <c r="W25" i="3"/>
  <c r="V23" i="3"/>
  <c r="U23" i="3"/>
  <c r="W23" i="3" s="1"/>
  <c r="U20" i="3"/>
  <c r="V20" i="3"/>
  <c r="U16" i="3"/>
  <c r="V16" i="3"/>
  <c r="V44" i="4"/>
  <c r="U44" i="4"/>
  <c r="W37" i="4"/>
  <c r="T37" i="4"/>
  <c r="U33" i="4"/>
  <c r="W33" i="4" s="1"/>
  <c r="V33" i="4"/>
  <c r="V23" i="4"/>
  <c r="U23" i="4"/>
  <c r="W28" i="4"/>
  <c r="U26" i="4"/>
  <c r="V26" i="4"/>
  <c r="W19" i="4"/>
  <c r="W40" i="4"/>
  <c r="W27" i="5"/>
  <c r="W37" i="5"/>
  <c r="W36" i="5"/>
  <c r="W42" i="5"/>
  <c r="V43" i="5"/>
  <c r="U43" i="5"/>
  <c r="U39" i="5"/>
  <c r="V39" i="5"/>
  <c r="W35" i="5"/>
  <c r="U25" i="5"/>
  <c r="V25" i="5"/>
  <c r="U23" i="5"/>
  <c r="V23" i="5"/>
  <c r="U22" i="5"/>
  <c r="V22" i="5"/>
  <c r="V31" i="5"/>
  <c r="U31" i="5"/>
  <c r="V32" i="5"/>
  <c r="U32" i="5"/>
  <c r="W32" i="6"/>
  <c r="W44" i="6"/>
  <c r="U21" i="6"/>
  <c r="V21" i="6"/>
  <c r="U35" i="6"/>
  <c r="V35" i="6"/>
  <c r="U42" i="6"/>
  <c r="V42" i="6"/>
  <c r="U26" i="6"/>
  <c r="V26" i="6"/>
  <c r="W24" i="6"/>
  <c r="U28" i="6"/>
  <c r="V28" i="6"/>
  <c r="W25" i="6"/>
  <c r="W33" i="6"/>
  <c r="W17" i="6"/>
  <c r="V18" i="6"/>
  <c r="U18" i="6"/>
  <c r="W18" i="6" s="1"/>
  <c r="V19" i="6"/>
  <c r="U19" i="6"/>
  <c r="V14" i="6"/>
  <c r="U14" i="6"/>
  <c r="U23" i="7"/>
  <c r="V23" i="7"/>
  <c r="U35" i="7"/>
  <c r="V35" i="7"/>
  <c r="W39" i="7"/>
  <c r="U28" i="7"/>
  <c r="V28" i="7"/>
  <c r="U31" i="7"/>
  <c r="V31" i="7"/>
  <c r="U33" i="7"/>
  <c r="W33" i="7" s="1"/>
  <c r="V33" i="7"/>
  <c r="U24" i="7"/>
  <c r="V24" i="7"/>
  <c r="V38" i="7"/>
  <c r="U38" i="7"/>
  <c r="W25" i="7"/>
  <c r="U37" i="7"/>
  <c r="V37" i="7"/>
  <c r="V40" i="7"/>
  <c r="U40" i="7"/>
  <c r="W40" i="7" s="1"/>
  <c r="U21" i="7"/>
  <c r="V21" i="7"/>
  <c r="V30" i="7"/>
  <c r="U30" i="7"/>
  <c r="W30" i="7" s="1"/>
  <c r="V18" i="7"/>
  <c r="U18" i="7"/>
  <c r="W18" i="7" s="1"/>
  <c r="W17" i="7"/>
  <c r="V19" i="7"/>
  <c r="U19" i="7"/>
  <c r="W19" i="7" s="1"/>
  <c r="V14" i="7"/>
  <c r="U14" i="7"/>
  <c r="W33" i="8"/>
  <c r="U24" i="8"/>
  <c r="V24" i="8"/>
  <c r="W26" i="8"/>
  <c r="U27" i="8"/>
  <c r="V27" i="8"/>
  <c r="W35" i="8"/>
  <c r="W34" i="8"/>
  <c r="W40" i="8"/>
  <c r="U22" i="8"/>
  <c r="V22" i="8"/>
  <c r="U43" i="8"/>
  <c r="V43" i="8"/>
  <c r="W31" i="8"/>
  <c r="T31" i="8"/>
  <c r="U38" i="8"/>
  <c r="V38" i="8"/>
  <c r="W42" i="8"/>
  <c r="W21" i="8"/>
  <c r="V17" i="8"/>
  <c r="U17" i="8"/>
  <c r="W37" i="9"/>
  <c r="W29" i="9"/>
  <c r="W23" i="9"/>
  <c r="W44" i="9"/>
  <c r="W16" i="9"/>
  <c r="U27" i="9"/>
  <c r="V27" i="9"/>
  <c r="U25" i="9"/>
  <c r="V25" i="9"/>
  <c r="U32" i="9"/>
  <c r="V32" i="9"/>
  <c r="W31" i="9"/>
  <c r="V30" i="9"/>
  <c r="U30" i="9"/>
  <c r="U34" i="9"/>
  <c r="V34" i="9"/>
  <c r="V22" i="9"/>
  <c r="U22" i="9"/>
  <c r="U24" i="9"/>
  <c r="V24" i="9"/>
  <c r="V17" i="9"/>
  <c r="U17" i="9"/>
  <c r="U20" i="9"/>
  <c r="V20" i="9"/>
  <c r="V41" i="9"/>
  <c r="U41" i="9"/>
  <c r="W27" i="10"/>
  <c r="U36" i="10"/>
  <c r="V36" i="10"/>
  <c r="U43" i="10"/>
  <c r="V43" i="10"/>
  <c r="W33" i="10"/>
  <c r="V31" i="10"/>
  <c r="U31" i="10"/>
  <c r="W41" i="10"/>
  <c r="V39" i="10"/>
  <c r="U39" i="10"/>
  <c r="W39" i="10" s="1"/>
  <c r="V38" i="10"/>
  <c r="U38" i="10"/>
  <c r="W38" i="10" s="1"/>
  <c r="W29" i="10"/>
  <c r="T29" i="10"/>
  <c r="V22" i="10"/>
  <c r="U22" i="10"/>
  <c r="W18" i="10"/>
  <c r="W19" i="10"/>
  <c r="V15" i="10"/>
  <c r="U15" i="10"/>
  <c r="W36" i="11"/>
  <c r="W44" i="11"/>
  <c r="W41" i="11"/>
  <c r="W27" i="11"/>
  <c r="U25" i="11"/>
  <c r="V25" i="11"/>
  <c r="U42" i="11"/>
  <c r="V42" i="11"/>
  <c r="W30" i="11"/>
  <c r="U32" i="11"/>
  <c r="V32" i="11"/>
  <c r="W28" i="11"/>
  <c r="W34" i="11"/>
  <c r="W29" i="11"/>
  <c r="W43" i="11"/>
  <c r="W39" i="11"/>
  <c r="T39" i="11"/>
  <c r="W14" i="11"/>
  <c r="U18" i="11"/>
  <c r="V18" i="11"/>
  <c r="W37" i="12"/>
  <c r="W36" i="12"/>
  <c r="W38" i="12"/>
  <c r="W29" i="12"/>
  <c r="W44" i="12"/>
  <c r="T27" i="12"/>
  <c r="W27" i="12"/>
  <c r="U43" i="12"/>
  <c r="V43" i="12"/>
  <c r="V25" i="12"/>
  <c r="U25" i="12"/>
  <c r="W25" i="12" s="1"/>
  <c r="W24" i="12"/>
  <c r="T34" i="12"/>
  <c r="W34" i="12"/>
  <c r="V41" i="12"/>
  <c r="U41" i="12"/>
  <c r="V20" i="12"/>
  <c r="U20" i="12"/>
  <c r="W18" i="12"/>
  <c r="W16" i="12"/>
  <c r="W44" i="13"/>
  <c r="T44" i="13"/>
  <c r="W42" i="13"/>
  <c r="W40" i="13"/>
  <c r="V37" i="13"/>
  <c r="U37" i="13"/>
  <c r="W35" i="13"/>
  <c r="W28" i="13"/>
  <c r="W32" i="13"/>
  <c r="W30" i="13"/>
  <c r="T30" i="13"/>
  <c r="W33" i="13"/>
  <c r="W34" i="13"/>
  <c r="W21" i="13"/>
  <c r="V27" i="13"/>
  <c r="U27" i="13"/>
  <c r="W27" i="13" s="1"/>
  <c r="V23" i="13"/>
  <c r="U23" i="13"/>
  <c r="W26" i="13"/>
  <c r="W16" i="13"/>
  <c r="T16" i="13"/>
  <c r="W19" i="13"/>
  <c r="W16" i="2"/>
  <c r="U18" i="3"/>
  <c r="W18" i="3" s="1"/>
  <c r="V18" i="3"/>
  <c r="W39" i="4"/>
  <c r="W21" i="4"/>
  <c r="W15" i="8"/>
  <c r="V18" i="9"/>
  <c r="U18" i="9"/>
  <c r="W36" i="9"/>
  <c r="U15" i="12"/>
  <c r="V15" i="12"/>
  <c r="AA15" i="12"/>
  <c r="G15" i="3"/>
  <c r="J15" i="3"/>
  <c r="N15" i="3"/>
  <c r="Q15" i="3"/>
  <c r="R15" i="3" s="1"/>
  <c r="X15" i="3"/>
  <c r="Z15" i="3" s="1"/>
  <c r="Y15" i="3"/>
  <c r="AA15" i="3" s="1"/>
  <c r="G18" i="4"/>
  <c r="J18" i="4"/>
  <c r="K18" i="4"/>
  <c r="S18" i="4" s="1"/>
  <c r="T18" i="4" s="1"/>
  <c r="N18" i="4"/>
  <c r="Q18" i="4"/>
  <c r="R18" i="4" s="1"/>
  <c r="X18" i="4"/>
  <c r="Z18" i="4" s="1"/>
  <c r="Y18" i="4"/>
  <c r="AA18" i="4"/>
  <c r="G32" i="4"/>
  <c r="J32" i="4"/>
  <c r="K32" i="4" s="1"/>
  <c r="S32" i="4" s="1"/>
  <c r="T32" i="4" s="1"/>
  <c r="N32" i="4"/>
  <c r="R32" i="4" s="1"/>
  <c r="Q32" i="4"/>
  <c r="X32" i="4"/>
  <c r="Y32" i="4" s="1"/>
  <c r="G16" i="6"/>
  <c r="J16" i="6"/>
  <c r="K16" i="6" s="1"/>
  <c r="S16" i="6" s="1"/>
  <c r="T16" i="6" s="1"/>
  <c r="N16" i="6"/>
  <c r="R16" i="6" s="1"/>
  <c r="Q16" i="6"/>
  <c r="X16" i="6"/>
  <c r="Y16" i="6" s="1"/>
  <c r="G16" i="7"/>
  <c r="K16" i="7" s="1"/>
  <c r="S16" i="7" s="1"/>
  <c r="T16" i="7" s="1"/>
  <c r="J16" i="7"/>
  <c r="N16" i="7"/>
  <c r="Q16" i="7"/>
  <c r="R16" i="7" s="1"/>
  <c r="X16" i="7"/>
  <c r="G19" i="8"/>
  <c r="K19" i="8" s="1"/>
  <c r="J19" i="8"/>
  <c r="N19" i="8"/>
  <c r="R19" i="8" s="1"/>
  <c r="S19" i="8" s="1"/>
  <c r="T19" i="8" s="1"/>
  <c r="Q19" i="8"/>
  <c r="X19" i="8"/>
  <c r="Y19" i="8"/>
  <c r="Z19" i="8"/>
  <c r="G15" i="9"/>
  <c r="J15" i="9"/>
  <c r="K15" i="9" s="1"/>
  <c r="S15" i="9" s="1"/>
  <c r="N15" i="9"/>
  <c r="Q15" i="9"/>
  <c r="R15" i="9"/>
  <c r="Y15" i="9"/>
  <c r="G43" i="9"/>
  <c r="K43" i="9" s="1"/>
  <c r="S43" i="9" s="1"/>
  <c r="J43" i="9"/>
  <c r="N43" i="9"/>
  <c r="Q43" i="9"/>
  <c r="R43" i="9"/>
  <c r="Y43" i="9"/>
  <c r="Z43" i="9"/>
  <c r="G17" i="10"/>
  <c r="J17" i="10"/>
  <c r="K17" i="10"/>
  <c r="N17" i="10"/>
  <c r="Q17" i="10"/>
  <c r="X17" i="10"/>
  <c r="Y17" i="10" s="1"/>
  <c r="G20" i="11"/>
  <c r="J20" i="11"/>
  <c r="K20" i="11" s="1"/>
  <c r="S20" i="11" s="1"/>
  <c r="T20" i="11" s="1"/>
  <c r="N20" i="11"/>
  <c r="Q20" i="11"/>
  <c r="R20" i="11"/>
  <c r="X20" i="11"/>
  <c r="Y20" i="11" s="1"/>
  <c r="Z20" i="11"/>
  <c r="W40" i="2" l="1"/>
  <c r="U31" i="2"/>
  <c r="V31" i="2"/>
  <c r="V40" i="3"/>
  <c r="U40" i="3"/>
  <c r="U33" i="3"/>
  <c r="V33" i="3"/>
  <c r="U26" i="3"/>
  <c r="V26" i="3"/>
  <c r="W24" i="4"/>
  <c r="W17" i="4"/>
  <c r="U15" i="4"/>
  <c r="V15" i="4"/>
  <c r="U29" i="4"/>
  <c r="V29" i="4"/>
  <c r="W43" i="6"/>
  <c r="U27" i="6"/>
  <c r="V27" i="6"/>
  <c r="V41" i="7"/>
  <c r="U41" i="7"/>
  <c r="U20" i="7"/>
  <c r="V20" i="7"/>
  <c r="U30" i="8"/>
  <c r="V30" i="8"/>
  <c r="W25" i="8"/>
  <c r="U16" i="8"/>
  <c r="V16" i="8"/>
  <c r="W14" i="9"/>
  <c r="V42" i="10"/>
  <c r="U42" i="10"/>
  <c r="U35" i="10"/>
  <c r="V35" i="10"/>
  <c r="V21" i="10"/>
  <c r="U21" i="10"/>
  <c r="U14" i="10"/>
  <c r="V14" i="10"/>
  <c r="W40" i="11"/>
  <c r="V38" i="11"/>
  <c r="U38" i="11"/>
  <c r="W33" i="11"/>
  <c r="U31" i="11"/>
  <c r="V31" i="11"/>
  <c r="W26" i="11"/>
  <c r="W19" i="11"/>
  <c r="V33" i="12"/>
  <c r="U33" i="12"/>
  <c r="U26" i="12"/>
  <c r="V26" i="12"/>
  <c r="W14" i="12"/>
  <c r="W38" i="13"/>
  <c r="W31" i="13"/>
  <c r="W24" i="13"/>
  <c r="U22" i="13"/>
  <c r="V22" i="13"/>
  <c r="W27" i="8"/>
  <c r="U25" i="2"/>
  <c r="V25" i="2"/>
  <c r="W21" i="2"/>
  <c r="W36" i="2"/>
  <c r="W16" i="3"/>
  <c r="U37" i="4"/>
  <c r="V37" i="4"/>
  <c r="W26" i="4"/>
  <c r="W43" i="5"/>
  <c r="W23" i="5"/>
  <c r="W22" i="5"/>
  <c r="W26" i="6"/>
  <c r="W19" i="6"/>
  <c r="W24" i="7"/>
  <c r="W23" i="7"/>
  <c r="W31" i="7"/>
  <c r="W37" i="7"/>
  <c r="W38" i="7"/>
  <c r="W43" i="8"/>
  <c r="V31" i="8"/>
  <c r="U31" i="8"/>
  <c r="W22" i="8"/>
  <c r="W24" i="9"/>
  <c r="W18" i="9"/>
  <c r="W30" i="9"/>
  <c r="W32" i="9"/>
  <c r="W22" i="9"/>
  <c r="W25" i="9"/>
  <c r="W17" i="9"/>
  <c r="U29" i="10"/>
  <c r="V29" i="10"/>
  <c r="W31" i="10"/>
  <c r="W42" i="11"/>
  <c r="U39" i="11"/>
  <c r="V39" i="11"/>
  <c r="W43" i="12"/>
  <c r="U34" i="12"/>
  <c r="V34" i="12"/>
  <c r="U27" i="12"/>
  <c r="V27" i="12"/>
  <c r="V44" i="13"/>
  <c r="U44" i="13"/>
  <c r="V30" i="13"/>
  <c r="U30" i="13"/>
  <c r="U16" i="13"/>
  <c r="V16" i="13"/>
  <c r="Z15" i="9"/>
  <c r="AA15" i="9" s="1"/>
  <c r="Z16" i="7"/>
  <c r="Y16" i="7"/>
  <c r="AA16" i="7" s="1"/>
  <c r="AA20" i="11"/>
  <c r="AA19" i="8"/>
  <c r="AA43" i="9"/>
  <c r="R17" i="10"/>
  <c r="S17" i="10" s="1"/>
  <c r="T17" i="10" s="1"/>
  <c r="Z32" i="4"/>
  <c r="AA32" i="4" s="1"/>
  <c r="K15" i="3"/>
  <c r="S15" i="3" s="1"/>
  <c r="T15" i="3" s="1"/>
  <c r="V15" i="3" s="1"/>
  <c r="W15" i="12"/>
  <c r="U15" i="3"/>
  <c r="V18" i="4"/>
  <c r="U18" i="4"/>
  <c r="V32" i="4"/>
  <c r="U32" i="4"/>
  <c r="Z16" i="6"/>
  <c r="AA16" i="6" s="1"/>
  <c r="V16" i="6"/>
  <c r="U16" i="6"/>
  <c r="V16" i="7"/>
  <c r="U16" i="7"/>
  <c r="U19" i="8"/>
  <c r="V19" i="8"/>
  <c r="V15" i="9"/>
  <c r="U15" i="9"/>
  <c r="U43" i="9"/>
  <c r="V43" i="9"/>
  <c r="Z17" i="10"/>
  <c r="AA17" i="10" s="1"/>
  <c r="U20" i="11"/>
  <c r="V20" i="11"/>
  <c r="V17" i="10" l="1"/>
  <c r="U17" i="10"/>
  <c r="W17" i="10" s="1"/>
  <c r="W19" i="8"/>
  <c r="W20" i="11"/>
  <c r="W15" i="3"/>
  <c r="W15" i="9"/>
  <c r="W18" i="4"/>
  <c r="W32" i="4"/>
  <c r="W16" i="6"/>
  <c r="W16" i="7"/>
  <c r="W43" i="9"/>
  <c r="X44" i="3" l="1"/>
  <c r="Y44" i="3" s="1"/>
  <c r="X42" i="7"/>
  <c r="Y42" i="7" s="1"/>
  <c r="AA42" i="7" s="1"/>
  <c r="Z42" i="7"/>
  <c r="F5" i="9"/>
  <c r="F5" i="8"/>
  <c r="F5" i="7"/>
  <c r="F5" i="6"/>
  <c r="F5" i="5"/>
  <c r="F5" i="4"/>
  <c r="F5" i="3"/>
  <c r="F5" i="2"/>
  <c r="F5" i="10"/>
  <c r="F5" i="11"/>
  <c r="J42" i="7"/>
  <c r="K42" i="7" s="1"/>
  <c r="G42" i="7"/>
  <c r="Q42" i="7"/>
  <c r="N42" i="7"/>
  <c r="K45" i="13"/>
  <c r="F5" i="12"/>
  <c r="AA30" i="4"/>
  <c r="X30" i="4"/>
  <c r="Q30" i="4"/>
  <c r="N30" i="4"/>
  <c r="J30" i="4"/>
  <c r="K30" i="4" s="1"/>
  <c r="G30" i="4"/>
  <c r="B5" i="12"/>
  <c r="AE35" i="8"/>
  <c r="AE35" i="7" s="1"/>
  <c r="AE35" i="6" s="1"/>
  <c r="AE35" i="5" s="1"/>
  <c r="AE35" i="4" s="1"/>
  <c r="AE35" i="3" s="1"/>
  <c r="AE35" i="2" s="1"/>
  <c r="AA14" i="4"/>
  <c r="X14" i="4"/>
  <c r="Y14" i="4" s="1"/>
  <c r="J14" i="4"/>
  <c r="K14" i="4" s="1"/>
  <c r="S14" i="4" s="1"/>
  <c r="G14" i="4"/>
  <c r="Q14" i="4"/>
  <c r="N14" i="4"/>
  <c r="R14" i="4" s="1"/>
  <c r="AA39" i="9"/>
  <c r="X39" i="9"/>
  <c r="Z39" i="9" s="1"/>
  <c r="J39" i="9"/>
  <c r="K39" i="9" s="1"/>
  <c r="G39" i="9"/>
  <c r="Q39" i="9"/>
  <c r="N39" i="9"/>
  <c r="AA38" i="9"/>
  <c r="X38" i="9"/>
  <c r="Y38" i="9" s="1"/>
  <c r="J38" i="9"/>
  <c r="K38" i="9" s="1"/>
  <c r="S38" i="9" s="1"/>
  <c r="G38" i="9"/>
  <c r="Q38" i="9"/>
  <c r="N38" i="9"/>
  <c r="R38" i="9" s="1"/>
  <c r="AA14" i="8"/>
  <c r="X14" i="8"/>
  <c r="Z14" i="8" s="1"/>
  <c r="J14" i="8"/>
  <c r="K14" i="8" s="1"/>
  <c r="G14" i="8"/>
  <c r="Q14" i="8"/>
  <c r="N14" i="8"/>
  <c r="AE35" i="13"/>
  <c r="AE35" i="12" s="1"/>
  <c r="AE35" i="11" s="1"/>
  <c r="AE35" i="10" s="1"/>
  <c r="AE35" i="9" s="1"/>
  <c r="E8" i="13"/>
  <c r="E9" i="13"/>
  <c r="E10" i="13"/>
  <c r="E11" i="13"/>
  <c r="E8" i="12"/>
  <c r="E9" i="12"/>
  <c r="E10" i="12"/>
  <c r="E11" i="12"/>
  <c r="E8" i="11"/>
  <c r="E9" i="11"/>
  <c r="E10" i="11"/>
  <c r="E11" i="11"/>
  <c r="E8" i="10"/>
  <c r="E9" i="10"/>
  <c r="E10" i="10"/>
  <c r="E11" i="10"/>
  <c r="E8" i="9"/>
  <c r="E9" i="9"/>
  <c r="E10" i="9"/>
  <c r="E11" i="9"/>
  <c r="E8" i="8"/>
  <c r="E9" i="8"/>
  <c r="E10" i="8"/>
  <c r="E11" i="8"/>
  <c r="E8" i="7"/>
  <c r="E9" i="7"/>
  <c r="E10" i="7"/>
  <c r="E11" i="7"/>
  <c r="E8" i="6"/>
  <c r="E9" i="6"/>
  <c r="E10" i="6"/>
  <c r="E11" i="6"/>
  <c r="E8" i="5"/>
  <c r="E9" i="5"/>
  <c r="E10" i="5"/>
  <c r="E11" i="5"/>
  <c r="E8" i="4"/>
  <c r="E9" i="4"/>
  <c r="E10" i="4"/>
  <c r="E11" i="4"/>
  <c r="E8" i="3"/>
  <c r="E9" i="3"/>
  <c r="E10" i="3"/>
  <c r="E11" i="3"/>
  <c r="E8" i="2"/>
  <c r="E9" i="2"/>
  <c r="E10" i="2"/>
  <c r="E11" i="2"/>
  <c r="E7" i="13"/>
  <c r="E7" i="12"/>
  <c r="E7" i="11"/>
  <c r="E7" i="10"/>
  <c r="E7" i="9"/>
  <c r="E7" i="8"/>
  <c r="E7" i="7"/>
  <c r="E7" i="6"/>
  <c r="E7" i="5"/>
  <c r="E7" i="4"/>
  <c r="E7" i="3"/>
  <c r="E7" i="2"/>
  <c r="G43" i="7"/>
  <c r="J43" i="7"/>
  <c r="N43" i="7"/>
  <c r="Q43" i="7"/>
  <c r="X43" i="7"/>
  <c r="Y43" i="7" s="1"/>
  <c r="AA43" i="7" s="1"/>
  <c r="Z43" i="7"/>
  <c r="X44" i="5"/>
  <c r="Y44" i="5" s="1"/>
  <c r="X44" i="7"/>
  <c r="Y44" i="7" s="1"/>
  <c r="X44" i="10"/>
  <c r="Y44" i="10" s="1"/>
  <c r="J44" i="10"/>
  <c r="G44" i="10"/>
  <c r="Q44" i="10"/>
  <c r="R44" i="10" s="1"/>
  <c r="N44" i="10"/>
  <c r="J44" i="7"/>
  <c r="G44" i="7"/>
  <c r="Q44" i="7"/>
  <c r="R44" i="7" s="1"/>
  <c r="N44" i="7"/>
  <c r="J44" i="5"/>
  <c r="K44" i="5" s="1"/>
  <c r="G44" i="5"/>
  <c r="Q44" i="5"/>
  <c r="N44" i="5"/>
  <c r="J44" i="3"/>
  <c r="K44" i="3" s="1"/>
  <c r="G44" i="3"/>
  <c r="Q44" i="3"/>
  <c r="N44" i="3"/>
  <c r="AE5" i="12"/>
  <c r="AE5" i="11" s="1"/>
  <c r="AE5" i="10" s="1"/>
  <c r="AE5" i="9" s="1"/>
  <c r="AE40" i="13"/>
  <c r="AE40" i="12" s="1"/>
  <c r="AE40" i="11" s="1"/>
  <c r="AE40" i="10" s="1"/>
  <c r="AE40" i="9" s="1"/>
  <c r="AE40" i="8" s="1"/>
  <c r="AE40" i="7" s="1"/>
  <c r="AE40" i="6" s="1"/>
  <c r="AE40" i="5" s="1"/>
  <c r="AE40" i="4" s="1"/>
  <c r="AE40" i="3" s="1"/>
  <c r="AE40" i="2" s="1"/>
  <c r="AE41" i="13"/>
  <c r="AE41" i="12" s="1"/>
  <c r="AE41" i="11" s="1"/>
  <c r="AE41" i="10" s="1"/>
  <c r="AE41" i="9" s="1"/>
  <c r="AE41" i="8" s="1"/>
  <c r="AE41" i="7" s="1"/>
  <c r="AE41" i="6" s="1"/>
  <c r="AE41" i="5" s="1"/>
  <c r="AE41" i="4" s="1"/>
  <c r="AE41" i="3" s="1"/>
  <c r="AE41" i="2" s="1"/>
  <c r="AE34" i="13"/>
  <c r="AE33" i="13"/>
  <c r="AE24" i="10"/>
  <c r="AE30" i="10"/>
  <c r="AE23" i="10"/>
  <c r="AE39" i="13"/>
  <c r="AE39" i="12" s="1"/>
  <c r="AE39" i="11" s="1"/>
  <c r="AE39" i="10" s="1"/>
  <c r="AE39" i="9" s="1"/>
  <c r="AE39" i="8" s="1"/>
  <c r="AE39" i="7" s="1"/>
  <c r="AE39" i="6" s="1"/>
  <c r="AE39" i="5" s="1"/>
  <c r="AE39" i="4" s="1"/>
  <c r="AE39" i="3" s="1"/>
  <c r="AE39" i="2" s="1"/>
  <c r="AE38" i="13"/>
  <c r="AE38" i="12" s="1"/>
  <c r="AE38" i="11" s="1"/>
  <c r="AE38" i="10" s="1"/>
  <c r="AE38" i="9" s="1"/>
  <c r="AE38" i="8" s="1"/>
  <c r="AE38" i="7" s="1"/>
  <c r="AE38" i="6" s="1"/>
  <c r="AE38" i="5" s="1"/>
  <c r="AE38" i="4" s="1"/>
  <c r="AE38" i="3" s="1"/>
  <c r="AE38" i="2" s="1"/>
  <c r="AE37" i="13"/>
  <c r="AE37" i="12" s="1"/>
  <c r="AE37" i="11" s="1"/>
  <c r="AE37" i="10" s="1"/>
  <c r="AE37" i="9" s="1"/>
  <c r="AE37" i="8" s="1"/>
  <c r="AE37" i="7" s="1"/>
  <c r="AE37" i="6" s="1"/>
  <c r="AE37" i="5" s="1"/>
  <c r="AE37" i="4" s="1"/>
  <c r="AE37" i="3" s="1"/>
  <c r="AE37" i="2" s="1"/>
  <c r="AE36" i="13"/>
  <c r="AE36" i="12" s="1"/>
  <c r="AE36" i="11" s="1"/>
  <c r="AE36" i="10" s="1"/>
  <c r="AE36" i="9" s="1"/>
  <c r="AE36" i="8" s="1"/>
  <c r="AE36" i="7" s="1"/>
  <c r="AE36" i="6" s="1"/>
  <c r="AE36" i="5" s="1"/>
  <c r="AE36" i="4" s="1"/>
  <c r="AE36" i="3" s="1"/>
  <c r="AE36" i="2" s="1"/>
  <c r="AE23" i="11"/>
  <c r="AE24" i="11"/>
  <c r="AE23" i="12"/>
  <c r="AE24" i="12"/>
  <c r="AE23" i="13"/>
  <c r="AE24" i="13"/>
  <c r="AE24" i="6"/>
  <c r="AE30" i="6"/>
  <c r="AE23" i="6"/>
  <c r="AE23" i="7"/>
  <c r="AE24" i="7"/>
  <c r="AE23" i="8"/>
  <c r="AE24" i="8"/>
  <c r="AE23" i="9"/>
  <c r="AE24" i="9"/>
  <c r="AE24" i="2"/>
  <c r="AE30" i="2"/>
  <c r="AE23" i="2"/>
  <c r="AE23" i="3"/>
  <c r="AE24" i="3"/>
  <c r="AE23" i="4"/>
  <c r="AE24" i="4"/>
  <c r="AE23" i="5"/>
  <c r="AE24" i="5"/>
  <c r="AE30" i="12"/>
  <c r="AE30" i="13"/>
  <c r="AE30" i="7"/>
  <c r="AE30" i="8"/>
  <c r="AE30" i="9"/>
  <c r="AE30" i="11"/>
  <c r="AE30" i="3"/>
  <c r="AE30" i="4"/>
  <c r="AE30" i="5"/>
  <c r="Z44" i="7"/>
  <c r="R44" i="5"/>
  <c r="K44" i="10"/>
  <c r="K43" i="7"/>
  <c r="Z30" i="4"/>
  <c r="Y30" i="4"/>
  <c r="R30" i="4"/>
  <c r="Y45" i="13"/>
  <c r="AE5" i="7"/>
  <c r="AE33" i="8"/>
  <c r="AE33" i="7" s="1"/>
  <c r="AE34" i="8"/>
  <c r="AE5" i="6"/>
  <c r="AE5" i="5"/>
  <c r="AE5" i="4"/>
  <c r="AE5" i="3" s="1"/>
  <c r="AE5" i="2" s="1"/>
  <c r="W38" i="9" l="1"/>
  <c r="T38" i="9"/>
  <c r="V38" i="9" s="1"/>
  <c r="S44" i="3"/>
  <c r="T44" i="3" s="1"/>
  <c r="W14" i="4"/>
  <c r="T14" i="4"/>
  <c r="V14" i="4" s="1"/>
  <c r="R43" i="7"/>
  <c r="S43" i="7" s="1"/>
  <c r="T43" i="7" s="1"/>
  <c r="V43" i="7" s="1"/>
  <c r="Z44" i="3"/>
  <c r="AA44" i="3"/>
  <c r="R44" i="3"/>
  <c r="R14" i="8"/>
  <c r="R39" i="9"/>
  <c r="AE33" i="6"/>
  <c r="AE33" i="5" s="1"/>
  <c r="AE33" i="4" s="1"/>
  <c r="AE33" i="3" s="1"/>
  <c r="AE33" i="2" s="1"/>
  <c r="S44" i="5"/>
  <c r="T44" i="5" s="1"/>
  <c r="U44" i="5" s="1"/>
  <c r="Z44" i="10"/>
  <c r="AA44" i="10" s="1"/>
  <c r="S30" i="4"/>
  <c r="S44" i="10"/>
  <c r="T44" i="10" s="1"/>
  <c r="V44" i="10" s="1"/>
  <c r="K44" i="7"/>
  <c r="Y14" i="8"/>
  <c r="Y39" i="9"/>
  <c r="Y45" i="9" s="1"/>
  <c r="R42" i="7"/>
  <c r="Z38" i="9"/>
  <c r="Z14" i="4"/>
  <c r="K45" i="3"/>
  <c r="K45" i="12"/>
  <c r="K45" i="9"/>
  <c r="Y45" i="7"/>
  <c r="AA44" i="7"/>
  <c r="Y45" i="12"/>
  <c r="S14" i="8"/>
  <c r="S39" i="9"/>
  <c r="W30" i="4"/>
  <c r="T30" i="4"/>
  <c r="S44" i="7"/>
  <c r="T44" i="7" s="1"/>
  <c r="Y45" i="10"/>
  <c r="AE34" i="12"/>
  <c r="U44" i="3"/>
  <c r="V44" i="3"/>
  <c r="Z44" i="5"/>
  <c r="AA44" i="5" s="1"/>
  <c r="U14" i="4"/>
  <c r="U38" i="9"/>
  <c r="R45" i="13"/>
  <c r="R45" i="11"/>
  <c r="R45" i="8"/>
  <c r="S42" i="7"/>
  <c r="T42" i="7" s="1"/>
  <c r="Z45" i="3"/>
  <c r="Z45" i="10"/>
  <c r="Y45" i="5"/>
  <c r="Y45" i="4"/>
  <c r="Z45" i="4"/>
  <c r="Y45" i="6"/>
  <c r="Y45" i="8"/>
  <c r="AE34" i="7"/>
  <c r="AE34" i="6" s="1"/>
  <c r="Z45" i="11"/>
  <c r="Z45" i="12"/>
  <c r="AE33" i="12"/>
  <c r="AE33" i="11" s="1"/>
  <c r="AE33" i="10" s="1"/>
  <c r="AE33" i="9" s="1"/>
  <c r="Z45" i="13"/>
  <c r="AD28" i="13" s="1"/>
  <c r="AD29" i="13" s="1"/>
  <c r="AE25" i="13"/>
  <c r="AE25" i="12" s="1"/>
  <c r="AE25" i="11" s="1"/>
  <c r="AE25" i="10" s="1"/>
  <c r="AE25" i="9" s="1"/>
  <c r="V44" i="5" l="1"/>
  <c r="W44" i="5" s="1"/>
  <c r="AE34" i="5"/>
  <c r="AE34" i="4" s="1"/>
  <c r="AE34" i="3" s="1"/>
  <c r="AE34" i="2" s="1"/>
  <c r="U44" i="10"/>
  <c r="W44" i="10" s="1"/>
  <c r="U43" i="7"/>
  <c r="W43" i="7" s="1"/>
  <c r="Z45" i="5"/>
  <c r="AD28" i="5" s="1"/>
  <c r="AE28" i="5" s="1"/>
  <c r="W44" i="3"/>
  <c r="AE25" i="8"/>
  <c r="AE25" i="7" s="1"/>
  <c r="AE25" i="6" s="1"/>
  <c r="AE25" i="5" s="1"/>
  <c r="AE25" i="4" s="1"/>
  <c r="AE25" i="3" s="1"/>
  <c r="AE25" i="2" s="1"/>
  <c r="Z45" i="6"/>
  <c r="AD28" i="6" s="1"/>
  <c r="AE28" i="6" s="1"/>
  <c r="Z45" i="9"/>
  <c r="AA45" i="9" s="1"/>
  <c r="AD28" i="10"/>
  <c r="AE28" i="10" s="1"/>
  <c r="AA45" i="10"/>
  <c r="AD28" i="12"/>
  <c r="AE28" i="12" s="1"/>
  <c r="AE28" i="13"/>
  <c r="S45" i="4"/>
  <c r="S45" i="3"/>
  <c r="S45" i="12"/>
  <c r="R45" i="5"/>
  <c r="R45" i="6"/>
  <c r="W39" i="9"/>
  <c r="T39" i="9"/>
  <c r="R45" i="2"/>
  <c r="K45" i="5"/>
  <c r="Y45" i="2"/>
  <c r="U44" i="7"/>
  <c r="V44" i="7"/>
  <c r="W14" i="8"/>
  <c r="T14" i="8"/>
  <c r="K45" i="4"/>
  <c r="S45" i="8"/>
  <c r="Z45" i="2"/>
  <c r="Y45" i="3"/>
  <c r="U42" i="7"/>
  <c r="V42" i="7"/>
  <c r="R45" i="4"/>
  <c r="R45" i="7"/>
  <c r="K45" i="7"/>
  <c r="K45" i="11"/>
  <c r="R45" i="12"/>
  <c r="K45" i="6"/>
  <c r="R45" i="9"/>
  <c r="R45" i="3"/>
  <c r="K45" i="2"/>
  <c r="V30" i="4"/>
  <c r="U30" i="4"/>
  <c r="K45" i="8"/>
  <c r="Z45" i="8"/>
  <c r="AD28" i="8" s="1"/>
  <c r="AE28" i="8" s="1"/>
  <c r="Z45" i="7"/>
  <c r="Y45" i="11"/>
  <c r="AA45" i="11" s="1"/>
  <c r="R45" i="10"/>
  <c r="S45" i="13"/>
  <c r="K45" i="10"/>
  <c r="AA45" i="4"/>
  <c r="AD28" i="4"/>
  <c r="AE28" i="4" s="1"/>
  <c r="AE34" i="11"/>
  <c r="AE34" i="10" s="1"/>
  <c r="AE34" i="9" s="1"/>
  <c r="AA45" i="12"/>
  <c r="AA45" i="13"/>
  <c r="AE29" i="13"/>
  <c r="AA45" i="5" l="1"/>
  <c r="AA45" i="2"/>
  <c r="AA45" i="6"/>
  <c r="AD29" i="12"/>
  <c r="AD28" i="9"/>
  <c r="AE28" i="9" s="1"/>
  <c r="AD28" i="11"/>
  <c r="AE28" i="11" s="1"/>
  <c r="S45" i="9"/>
  <c r="S45" i="10"/>
  <c r="S45" i="6"/>
  <c r="AA45" i="3"/>
  <c r="AD28" i="3"/>
  <c r="AE28" i="3" s="1"/>
  <c r="AD28" i="2"/>
  <c r="AE28" i="2" s="1"/>
  <c r="W44" i="7"/>
  <c r="U39" i="9"/>
  <c r="V39" i="9"/>
  <c r="V45" i="12"/>
  <c r="V45" i="3"/>
  <c r="S45" i="7"/>
  <c r="S45" i="11"/>
  <c r="U14" i="8"/>
  <c r="V14" i="8"/>
  <c r="S45" i="5"/>
  <c r="S45" i="2"/>
  <c r="V45" i="7"/>
  <c r="U45" i="4"/>
  <c r="AA45" i="7"/>
  <c r="AD28" i="7"/>
  <c r="AE28" i="7" s="1"/>
  <c r="W42" i="7"/>
  <c r="AA45" i="8"/>
  <c r="V45" i="4"/>
  <c r="U45" i="8"/>
  <c r="AD29" i="11" l="1"/>
  <c r="AD29" i="10" s="1"/>
  <c r="AE29" i="10" s="1"/>
  <c r="AE29" i="12"/>
  <c r="AD16" i="4"/>
  <c r="AE16" i="4" s="1"/>
  <c r="W45" i="4"/>
  <c r="U45" i="12"/>
  <c r="V45" i="13"/>
  <c r="V45" i="5"/>
  <c r="V45" i="11"/>
  <c r="U45" i="13"/>
  <c r="V45" i="9"/>
  <c r="U45" i="7"/>
  <c r="AD16" i="7" s="1"/>
  <c r="AE16" i="7" s="1"/>
  <c r="U45" i="2"/>
  <c r="V45" i="2"/>
  <c r="V45" i="8"/>
  <c r="AD16" i="8" s="1"/>
  <c r="AE16" i="8" s="1"/>
  <c r="U45" i="3"/>
  <c r="V45" i="6"/>
  <c r="V45" i="10"/>
  <c r="AE29" i="11" l="1"/>
  <c r="AD29" i="9"/>
  <c r="AD29" i="8" s="1"/>
  <c r="AD16" i="13"/>
  <c r="AD17" i="13" s="1"/>
  <c r="AE17" i="13" s="1"/>
  <c r="W45" i="7"/>
  <c r="U45" i="6"/>
  <c r="U45" i="9"/>
  <c r="U45" i="11"/>
  <c r="W45" i="12"/>
  <c r="AD16" i="12"/>
  <c r="AE16" i="12" s="1"/>
  <c r="U45" i="5"/>
  <c r="U45" i="10"/>
  <c r="W45" i="3"/>
  <c r="AD16" i="3"/>
  <c r="AE16" i="3" s="1"/>
  <c r="W45" i="2"/>
  <c r="AD16" i="2"/>
  <c r="AE16" i="2" s="1"/>
  <c r="W45" i="8"/>
  <c r="W45" i="13"/>
  <c r="AE29" i="9" l="1"/>
  <c r="AE16" i="13"/>
  <c r="AD15" i="12"/>
  <c r="AE15" i="12" s="1"/>
  <c r="W45" i="10"/>
  <c r="AD16" i="10"/>
  <c r="AE16" i="10" s="1"/>
  <c r="AD16" i="9"/>
  <c r="AE16" i="9" s="1"/>
  <c r="W45" i="9"/>
  <c r="W45" i="5"/>
  <c r="AD16" i="5"/>
  <c r="AE16" i="5" s="1"/>
  <c r="AD16" i="11"/>
  <c r="AE16" i="11" s="1"/>
  <c r="W45" i="11"/>
  <c r="AD16" i="6"/>
  <c r="AE16" i="6" s="1"/>
  <c r="W45" i="6"/>
  <c r="AD29" i="7"/>
  <c r="AE29" i="8"/>
  <c r="AD17" i="12" l="1"/>
  <c r="AD15" i="11" s="1"/>
  <c r="AE15" i="11" s="1"/>
  <c r="AE29" i="7"/>
  <c r="AD29" i="6"/>
  <c r="AD17" i="11" l="1"/>
  <c r="AD15" i="10" s="1"/>
  <c r="AE17" i="12"/>
  <c r="AE29" i="6"/>
  <c r="AD29" i="5"/>
  <c r="AE17" i="11" l="1"/>
  <c r="AE15" i="10"/>
  <c r="AD17" i="10"/>
  <c r="AE29" i="5"/>
  <c r="AD29" i="4"/>
  <c r="AE29" i="4" l="1"/>
  <c r="AD29" i="3"/>
  <c r="AD15" i="9"/>
  <c r="AE17" i="10"/>
  <c r="AE15" i="9" l="1"/>
  <c r="AD17" i="9"/>
  <c r="AE29" i="3"/>
  <c r="AD29" i="2"/>
  <c r="AE29" i="2" s="1"/>
  <c r="AE17" i="9" l="1"/>
  <c r="AD15" i="8"/>
  <c r="AD17" i="8" l="1"/>
  <c r="AE15" i="8"/>
  <c r="AE17" i="8" l="1"/>
  <c r="AD15" i="7"/>
  <c r="AE15" i="7" l="1"/>
  <c r="AD17" i="7"/>
  <c r="AE17" i="7" l="1"/>
  <c r="AD15" i="6"/>
  <c r="AE15" i="6" l="1"/>
  <c r="AD17" i="6"/>
  <c r="AE17" i="6" l="1"/>
  <c r="AD15" i="5"/>
  <c r="AD17" i="5" l="1"/>
  <c r="AE15" i="5"/>
  <c r="AE17" i="5" l="1"/>
  <c r="AD15" i="4"/>
  <c r="AD17" i="4" l="1"/>
  <c r="AE15" i="4"/>
  <c r="AE17" i="4" l="1"/>
  <c r="AD15" i="3"/>
  <c r="AE15" i="3" l="1"/>
  <c r="AD17" i="3"/>
  <c r="AD15" i="2" l="1"/>
  <c r="AE17" i="3"/>
  <c r="AE15" i="2" l="1"/>
  <c r="AD17" i="2"/>
  <c r="AE17" i="2" s="1"/>
</calcChain>
</file>

<file path=xl/sharedStrings.xml><?xml version="1.0" encoding="utf-8"?>
<sst xmlns="http://schemas.openxmlformats.org/spreadsheetml/2006/main" count="728" uniqueCount="90">
  <si>
    <t xml:space="preserve">Stillingsandel i % </t>
  </si>
  <si>
    <t>Delvis sykemeldt i % (kode sd)</t>
  </si>
  <si>
    <t>Navn</t>
  </si>
  <si>
    <t>Timer pr. dag - vintertid</t>
  </si>
  <si>
    <t>Timer pr. dag - sommertid</t>
  </si>
  <si>
    <t>Romjulstimer</t>
  </si>
  <si>
    <t>Julaften og onsdag før skjærtorsdag</t>
  </si>
  <si>
    <t>Nyttårsaften</t>
  </si>
  <si>
    <t>Dato</t>
  </si>
  <si>
    <t>Kode</t>
  </si>
  <si>
    <t>Merknad</t>
  </si>
  <si>
    <t>OT</t>
  </si>
  <si>
    <t>Fra</t>
  </si>
  <si>
    <t>Til</t>
  </si>
  <si>
    <t>TT:MM</t>
  </si>
  <si>
    <t>Totalt</t>
  </si>
  <si>
    <t>Utregning</t>
  </si>
  <si>
    <t>+</t>
  </si>
  <si>
    <t>-</t>
  </si>
  <si>
    <t>+/-</t>
  </si>
  <si>
    <t>Overtidsutregning</t>
  </si>
  <si>
    <t>O+</t>
  </si>
  <si>
    <t>O-</t>
  </si>
  <si>
    <t>Overtid</t>
  </si>
  <si>
    <t>Fleksitid</t>
  </si>
  <si>
    <r>
      <t>Pluss-/</t>
    </r>
    <r>
      <rPr>
        <sz val="11"/>
        <color indexed="10"/>
        <rFont val="Gill Sans MT"/>
        <family val="2"/>
      </rPr>
      <t>minus</t>
    </r>
    <r>
      <rPr>
        <sz val="11"/>
        <rFont val="Gill Sans MT"/>
        <family val="2"/>
      </rPr>
      <t>timer denne mnd.</t>
    </r>
  </si>
  <si>
    <t>Sum (overføres til neste mnd.)</t>
  </si>
  <si>
    <t>Negative tall skrives i hvitt på burgunder bakgrunn.</t>
  </si>
  <si>
    <t>På svart/hvitt-utskrifter blir bakgrunnen grå.</t>
  </si>
  <si>
    <t>Avspaseringskoder</t>
  </si>
  <si>
    <r>
      <t>Av</t>
    </r>
    <r>
      <rPr>
        <sz val="11"/>
        <rFont val="Gill Sans MT"/>
        <family val="2"/>
      </rPr>
      <t xml:space="preserve"> - hel avspaseringsdag</t>
    </r>
  </si>
  <si>
    <r>
      <t xml:space="preserve">1/2av - </t>
    </r>
    <r>
      <rPr>
        <sz val="11"/>
        <rFont val="Gill Sans MT"/>
        <family val="2"/>
      </rPr>
      <t>1/2 avspaseringsdag</t>
    </r>
  </si>
  <si>
    <t>Avspaseringsdager hittil i år</t>
  </si>
  <si>
    <t>Denne måned</t>
  </si>
  <si>
    <t>Hittil i år</t>
  </si>
  <si>
    <r>
      <t xml:space="preserve">Ao - </t>
    </r>
    <r>
      <rPr>
        <sz val="11"/>
        <rFont val="Gill Sans MT"/>
        <family val="2"/>
      </rPr>
      <t>Avspasering overtid</t>
    </r>
  </si>
  <si>
    <t>Andre koder</t>
  </si>
  <si>
    <r>
      <t>F</t>
    </r>
    <r>
      <rPr>
        <sz val="11"/>
        <rFont val="Gill Sans MT"/>
        <family val="2"/>
      </rPr>
      <t xml:space="preserve"> - ferie med lønn igjen i år</t>
    </r>
  </si>
  <si>
    <t>Ferie uten lønn hittil i år</t>
  </si>
  <si>
    <r>
      <t>S</t>
    </r>
    <r>
      <rPr>
        <sz val="11"/>
        <rFont val="Gill Sans MT"/>
        <family val="2"/>
      </rPr>
      <t xml:space="preserve"> - seniordager igjen i år</t>
    </r>
  </si>
  <si>
    <r>
      <t xml:space="preserve">Vp - </t>
    </r>
    <r>
      <rPr>
        <sz val="11"/>
        <rFont val="Gill Sans MT"/>
        <family val="2"/>
      </rPr>
      <t>Velferdspermisjon hittil i år</t>
    </r>
  </si>
  <si>
    <r>
      <t>Sb</t>
    </r>
    <r>
      <rPr>
        <sz val="11"/>
        <rFont val="Gill Sans MT"/>
        <family val="2"/>
      </rPr>
      <t xml:space="preserve"> - fravær pga. sykt barn i år</t>
    </r>
  </si>
  <si>
    <r>
      <t>Sm</t>
    </r>
    <r>
      <rPr>
        <sz val="11"/>
        <rFont val="Gill Sans MT"/>
        <family val="2"/>
      </rPr>
      <t xml:space="preserve"> - sykefravær med sykmelding</t>
    </r>
  </si>
  <si>
    <r>
      <t>Sd</t>
    </r>
    <r>
      <rPr>
        <sz val="11"/>
        <rFont val="Gill Sans MT"/>
        <family val="2"/>
      </rPr>
      <t xml:space="preserve"> - delvis sykemeldt</t>
    </r>
  </si>
  <si>
    <r>
      <t>Se</t>
    </r>
    <r>
      <rPr>
        <sz val="11"/>
        <rFont val="Gill Sans MT"/>
        <family val="2"/>
      </rPr>
      <t xml:space="preserve"> - sykefravær med egenmelding</t>
    </r>
  </si>
  <si>
    <r>
      <t>Df</t>
    </r>
    <r>
      <rPr>
        <sz val="11"/>
        <rFont val="Gill Sans MT"/>
        <family val="2"/>
      </rPr>
      <t xml:space="preserve"> - "fridager" når man jobber deltid</t>
    </r>
  </si>
  <si>
    <t xml:space="preserve">Ved andre typer fravær, som for eksempel </t>
  </si>
  <si>
    <t xml:space="preserve">permisjoner, tjenestereiser, kurs, o.l., </t>
  </si>
  <si>
    <t>kan man skrive opp forklaring i merknads-</t>
  </si>
  <si>
    <t>Sum arb.tid/ +/-</t>
  </si>
  <si>
    <t>feltet  (ved siden av kodefeltet).</t>
  </si>
  <si>
    <t>Overført fra forrige mnd.</t>
  </si>
  <si>
    <t>Lille julaften</t>
  </si>
  <si>
    <t>Julaften</t>
  </si>
  <si>
    <t>1. juledag</t>
  </si>
  <si>
    <t>2. juledag</t>
  </si>
  <si>
    <t>Feriedager med lønn i 2025</t>
  </si>
  <si>
    <t>Seniordager med lønn i 2025</t>
  </si>
  <si>
    <t>1. nyttårsdag</t>
  </si>
  <si>
    <t>Skjærtorsdag</t>
  </si>
  <si>
    <t>Langfredag</t>
  </si>
  <si>
    <t>Påskeaften</t>
  </si>
  <si>
    <t>Første påskedag</t>
  </si>
  <si>
    <t>Annen påskedag</t>
  </si>
  <si>
    <t>Arbeidernes dag</t>
  </si>
  <si>
    <t>Nasjonaldag</t>
  </si>
  <si>
    <t>Kristi himmelfartsdag</t>
  </si>
  <si>
    <t>Pinseaften</t>
  </si>
  <si>
    <t>Første pinsedag</t>
  </si>
  <si>
    <t>Annen pinsedag</t>
  </si>
  <si>
    <t>Negative tall i hvitt på burgunder bakgrunn.</t>
  </si>
  <si>
    <t>ARBEIDSTIDSSKJEMA  - JULI 2026</t>
  </si>
  <si>
    <t>Feriedager med lønn i 2026</t>
  </si>
  <si>
    <t>Seniordager med lønn i 2026</t>
  </si>
  <si>
    <t>ARBEIDSTIDSSKJEMA  - JUNI 2026</t>
  </si>
  <si>
    <t>ARBEIDSTIDSSKJEMA  - MAI 2026</t>
  </si>
  <si>
    <t>ARBEIDSTIDSSKJEMA  - APRIL 2026</t>
  </si>
  <si>
    <t>ARBEIDSTIDSSKJEMA  - MARS 2026</t>
  </si>
  <si>
    <t>ARBEIDSTIDSSKJEMA  - JANUAR 2026</t>
  </si>
  <si>
    <t>ARBEIDSTIDSSKJEMA  - FEBRUAR 2026</t>
  </si>
  <si>
    <t>ARBEIDSTIDSSKJEMA  - DESEMBER 2025</t>
  </si>
  <si>
    <t>ARBEIDSTIDSSKJEMA  - NOVEMBER 2025</t>
  </si>
  <si>
    <t>ARBEIDSTIDSSKJEMA  - OKTOBER 2025</t>
  </si>
  <si>
    <t>ARBEIDSTIDSSKJEMA  - SEPTEMBER 2025</t>
  </si>
  <si>
    <t>ARBEIDSTIDSSKJEMA  - AUGUST 2025</t>
  </si>
  <si>
    <t>Feriedager med lønn igjen i 2025</t>
  </si>
  <si>
    <t>Seniordager med lønn igjen i 2025</t>
  </si>
  <si>
    <t>Minustimer overført fra juli 2025</t>
  </si>
  <si>
    <t>Plusstimer overført fra juli 2025</t>
  </si>
  <si>
    <t>Palmesøndag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</si>
</sst>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dddd* dd/mmm"/>
    <numFmt numFmtId="166" formatCode="[hh]:mm"/>
    <numFmt numFmtId="167" formatCode="0.0"/>
    <numFmt numFmtId="168" formatCode="ddd* d/mm"/>
    <numFmt numFmtId="169" formatCode="hh:mm;@"/>
    <numFmt numFmtId="170" formatCode="0.0000000000"/>
  </numFmts>
  <fonts count="12" x14ac:knownFonts="1">
    <font>
      <sz val="10"/>
      <name val="Arial"/>
    </font>
    <font>
      <sz val="10"/>
      <name val="Arial"/>
    </font>
    <font>
      <sz val="24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b/>
      <sz val="10"/>
      <name val="Gill Sans MT"/>
      <family val="2"/>
    </font>
    <font>
      <sz val="9"/>
      <name val="Gill Sans MT"/>
      <family val="2"/>
    </font>
    <font>
      <b/>
      <sz val="11"/>
      <name val="Gill Sans MT"/>
      <family val="2"/>
    </font>
    <font>
      <u/>
      <sz val="7.5"/>
      <color indexed="12"/>
      <name val="Arial"/>
    </font>
    <font>
      <sz val="11"/>
      <color indexed="10"/>
      <name val="Gill Sans MT"/>
      <family val="2"/>
    </font>
    <font>
      <sz val="11"/>
      <color indexed="9"/>
      <name val="Gill Sans MT"/>
      <family val="2"/>
    </font>
    <font>
      <sz val="1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6">
    <xf numFmtId="0" fontId="0" fillId="0" borderId="0" xfId="0"/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" fontId="4" fillId="0" borderId="0" xfId="0" applyNumberFormat="1" applyFont="1" applyAlignment="1">
      <alignment horizontal="center"/>
    </xf>
    <xf numFmtId="0" fontId="4" fillId="0" borderId="3" xfId="0" applyFont="1" applyBorder="1"/>
    <xf numFmtId="164" fontId="5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17" fontId="4" fillId="0" borderId="4" xfId="0" applyNumberFormat="1" applyFont="1" applyBorder="1"/>
    <xf numFmtId="17" fontId="4" fillId="0" borderId="0" xfId="0" applyNumberFormat="1" applyFont="1"/>
    <xf numFmtId="2" fontId="6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17" fontId="4" fillId="0" borderId="1" xfId="0" applyNumberFormat="1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165" fontId="7" fillId="2" borderId="6" xfId="0" applyNumberFormat="1" applyFont="1" applyFill="1" applyBorder="1" applyAlignment="1">
      <alignment horizontal="left"/>
    </xf>
    <xf numFmtId="0" fontId="5" fillId="2" borderId="6" xfId="0" applyFont="1" applyFill="1" applyBorder="1"/>
    <xf numFmtId="0" fontId="7" fillId="2" borderId="6" xfId="0" applyFont="1" applyFill="1" applyBorder="1"/>
    <xf numFmtId="1" fontId="7" fillId="2" borderId="6" xfId="0" applyNumberFormat="1" applyFont="1" applyFill="1" applyBorder="1" applyAlignment="1">
      <alignment horizontal="centerContinuous"/>
    </xf>
    <xf numFmtId="164" fontId="7" fillId="2" borderId="6" xfId="0" applyNumberFormat="1" applyFont="1" applyFill="1" applyBorder="1" applyAlignment="1">
      <alignment horizontal="centerContinuous"/>
    </xf>
    <xf numFmtId="167" fontId="7" fillId="2" borderId="6" xfId="0" applyNumberFormat="1" applyFont="1" applyFill="1" applyBorder="1" applyAlignment="1">
      <alignment horizontal="center"/>
    </xf>
    <xf numFmtId="167" fontId="4" fillId="2" borderId="6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8" fontId="4" fillId="2" borderId="6" xfId="0" applyNumberFormat="1" applyFont="1" applyFill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8" fontId="4" fillId="0" borderId="6" xfId="0" applyNumberFormat="1" applyFont="1" applyBorder="1" applyAlignment="1">
      <alignment horizontal="left"/>
    </xf>
    <xf numFmtId="0" fontId="4" fillId="0" borderId="6" xfId="0" applyFont="1" applyBorder="1" applyProtection="1">
      <protection locked="0"/>
    </xf>
    <xf numFmtId="0" fontId="3" fillId="0" borderId="6" xfId="0" applyFont="1" applyBorder="1" applyProtection="1"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9" fontId="4" fillId="0" borderId="0" xfId="2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0" fontId="3" fillId="2" borderId="6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0" fontId="7" fillId="0" borderId="9" xfId="0" applyFont="1" applyBorder="1"/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/>
    <xf numFmtId="1" fontId="4" fillId="2" borderId="6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/>
    <xf numFmtId="169" fontId="4" fillId="0" borderId="6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4" fillId="0" borderId="0" xfId="0" applyNumberFormat="1" applyFont="1"/>
    <xf numFmtId="20" fontId="4" fillId="0" borderId="0" xfId="0" applyNumberFormat="1" applyFont="1"/>
    <xf numFmtId="169" fontId="4" fillId="2" borderId="6" xfId="0" applyNumberFormat="1" applyFont="1" applyFill="1" applyBorder="1" applyAlignment="1">
      <alignment horizontal="center"/>
    </xf>
    <xf numFmtId="20" fontId="4" fillId="0" borderId="1" xfId="0" applyNumberFormat="1" applyFont="1" applyBorder="1" applyProtection="1">
      <protection locked="0"/>
    </xf>
    <xf numFmtId="169" fontId="4" fillId="0" borderId="0" xfId="0" applyNumberFormat="1" applyFont="1" applyProtection="1">
      <protection locked="0"/>
    </xf>
    <xf numFmtId="17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20" fontId="4" fillId="0" borderId="0" xfId="0" applyNumberFormat="1" applyFont="1" applyProtection="1">
      <protection locked="0"/>
    </xf>
    <xf numFmtId="20" fontId="4" fillId="0" borderId="6" xfId="0" applyNumberFormat="1" applyFont="1" applyBorder="1" applyAlignment="1">
      <alignment horizontal="center"/>
    </xf>
    <xf numFmtId="20" fontId="4" fillId="2" borderId="6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2" borderId="12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170" fontId="4" fillId="0" borderId="6" xfId="0" applyNumberFormat="1" applyFont="1" applyBorder="1"/>
    <xf numFmtId="0" fontId="10" fillId="4" borderId="0" xfId="0" applyFont="1" applyFill="1"/>
    <xf numFmtId="2" fontId="10" fillId="4" borderId="0" xfId="0" applyNumberFormat="1" applyFont="1" applyFill="1" applyAlignment="1">
      <alignment horizontal="center"/>
    </xf>
    <xf numFmtId="0" fontId="10" fillId="4" borderId="9" xfId="0" applyFont="1" applyFill="1" applyBorder="1"/>
    <xf numFmtId="0" fontId="10" fillId="4" borderId="13" xfId="0" applyFont="1" applyFill="1" applyBorder="1"/>
    <xf numFmtId="0" fontId="10" fillId="4" borderId="14" xfId="0" applyFont="1" applyFill="1" applyBorder="1" applyAlignment="1">
      <alignment horizontal="center"/>
    </xf>
    <xf numFmtId="167" fontId="8" fillId="0" borderId="0" xfId="1" applyNumberFormat="1" applyFill="1" applyAlignment="1" applyProtection="1">
      <alignment horizontal="left"/>
      <protection locked="0"/>
    </xf>
    <xf numFmtId="2" fontId="10" fillId="4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 vertical="center"/>
    </xf>
    <xf numFmtId="9" fontId="4" fillId="0" borderId="6" xfId="0" applyNumberFormat="1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/>
    <xf numFmtId="1" fontId="4" fillId="0" borderId="6" xfId="0" applyNumberFormat="1" applyFont="1" applyBorder="1" applyAlignment="1" applyProtection="1">
      <alignment horizontal="center" vertic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</cellXfs>
  <cellStyles count="3">
    <cellStyle name="Hyperkobling" xfId="1" builtinId="8"/>
    <cellStyle name="Normal" xfId="0" builtinId="0"/>
    <cellStyle name="Prosent" xfId="2" builtinId="5"/>
  </cellStyles>
  <dxfs count="148"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b/>
        <i/>
        <strike val="0"/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836910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11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836909</xdr:colOff>
      <xdr:row>6</xdr:row>
      <xdr:rowOff>97463</xdr:rowOff>
    </xdr:to>
    <xdr:pic>
      <xdr:nvPicPr>
        <xdr:cNvPr id="3" name="Bilde 2" descr="OsloMet_Logo_CMYK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334" cy="1364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2"/>
  <sheetViews>
    <sheetView tabSelected="1" zoomScaleNormal="100" workbookViewId="0">
      <selection activeCell="F5" sqref="F5:AA6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6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15.7109375" style="3" hidden="1" customWidth="1"/>
    <col min="31" max="31" width="8.7109375" style="73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84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B5" s="109"/>
      <c r="C5" s="109"/>
      <c r="D5" s="109"/>
      <c r="E5" s="109"/>
      <c r="F5" s="1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6"/>
      <c r="AC5" s="113" t="s">
        <v>85</v>
      </c>
      <c r="AD5" s="16"/>
      <c r="AE5" s="104">
        <v>10</v>
      </c>
    </row>
    <row r="6" spans="1:40" s="11" customFormat="1" ht="15" customHeight="1" x14ac:dyDescent="0.55000000000000004">
      <c r="B6" s="109"/>
      <c r="C6" s="109"/>
      <c r="D6" s="112" t="s">
        <v>2</v>
      </c>
      <c r="E6" s="109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9"/>
      <c r="AC6" s="113" t="s">
        <v>86</v>
      </c>
      <c r="AE6" s="105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F7" s="77"/>
      <c r="G7" s="78">
        <v>0.3125</v>
      </c>
      <c r="L7" s="14"/>
      <c r="X7" s="7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F8" s="77"/>
      <c r="G8" s="78">
        <v>0.3125</v>
      </c>
      <c r="L8" s="14"/>
      <c r="X8" s="7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81"/>
      <c r="G9" s="81">
        <v>0.22916666666666666</v>
      </c>
      <c r="H9" s="82"/>
      <c r="I9" s="82"/>
      <c r="J9" s="6"/>
      <c r="K9" s="83"/>
      <c r="L9" s="14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1"/>
      <c r="G10" s="81">
        <v>0.16666666666666666</v>
      </c>
      <c r="H10" s="82"/>
      <c r="I10" s="82"/>
      <c r="J10" s="6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1"/>
      <c r="G11" s="81">
        <v>8.3333333333333329E-2</v>
      </c>
      <c r="H11" s="82"/>
      <c r="I11" s="82"/>
      <c r="J11" s="6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1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45870</v>
      </c>
      <c r="B14" s="48"/>
      <c r="C14" s="49"/>
      <c r="D14" s="42"/>
      <c r="E14" s="50"/>
      <c r="F14" s="51"/>
      <c r="G14" s="52">
        <f t="shared" ref="G14:G15" si="0">IF(E14="",0,CONCATENATE(E14,":",F14))</f>
        <v>0</v>
      </c>
      <c r="H14" s="50"/>
      <c r="I14" s="51"/>
      <c r="J14" s="52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52">
        <f t="shared" ref="N14:N15" si="3">IF(L14="",0,CONCATENATE(L14,":",M14))</f>
        <v>0</v>
      </c>
      <c r="O14" s="50"/>
      <c r="P14" s="51"/>
      <c r="Q14" s="52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" si="10">IF(U14=V14,U14,IF(V14&gt;0,V14,U14))</f>
        <v/>
      </c>
      <c r="X14" s="85" t="str">
        <f t="shared" ref="X14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" si="14">IF(Y14=Z14,Y14,IF(Z14&gt;0,Z14,Y14))</f>
        <v/>
      </c>
      <c r="AC14" s="106" t="s">
        <v>87</v>
      </c>
      <c r="AD14" s="45"/>
      <c r="AE14" s="108">
        <v>0</v>
      </c>
      <c r="AF14" s="17"/>
      <c r="AG14" s="18"/>
      <c r="AH14" s="19"/>
      <c r="AI14" s="20"/>
    </row>
    <row r="15" spans="1:40" s="11" customFormat="1" ht="14.25" customHeight="1" x14ac:dyDescent="0.35">
      <c r="A15" s="40">
        <v>45871</v>
      </c>
      <c r="B15" s="41"/>
      <c r="C15" s="42"/>
      <c r="D15" s="42"/>
      <c r="E15" s="43"/>
      <c r="F15" s="44"/>
      <c r="G15" s="52">
        <f t="shared" si="0"/>
        <v>0</v>
      </c>
      <c r="H15" s="43"/>
      <c r="I15" s="44"/>
      <c r="J15" s="52">
        <f t="shared" si="1"/>
        <v>0</v>
      </c>
      <c r="K15" s="79">
        <f t="shared" si="2"/>
        <v>0</v>
      </c>
      <c r="L15" s="43"/>
      <c r="M15" s="44"/>
      <c r="N15" s="52">
        <f t="shared" si="3"/>
        <v>0</v>
      </c>
      <c r="O15" s="43"/>
      <c r="P15" s="44"/>
      <c r="Q15" s="52">
        <f t="shared" si="4"/>
        <v>0</v>
      </c>
      <c r="R15" s="79">
        <f t="shared" si="5"/>
        <v>0</v>
      </c>
      <c r="S15" s="86">
        <f t="shared" si="6"/>
        <v>0</v>
      </c>
      <c r="T15" s="79" t="str">
        <f t="shared" ref="T15:T16" si="15">IF($D15="X","",IF($S15=0,"",ROUND($S15,10)))</f>
        <v/>
      </c>
      <c r="U15" s="79" t="str">
        <f t="shared" si="8"/>
        <v/>
      </c>
      <c r="V15" s="87">
        <f t="shared" si="9"/>
        <v>0</v>
      </c>
      <c r="W15" s="79" t="str">
        <f t="shared" ref="W15:W16" si="16">IF($D15="X","",IF($S15=0,"",ROUND($S15,10)))</f>
        <v/>
      </c>
      <c r="X15" s="79" t="str">
        <f t="shared" ref="X15:X16" si="17">IF($D15="X",ROUND($S15,10),"")</f>
        <v/>
      </c>
      <c r="Y15" s="79" t="str">
        <f t="shared" si="12"/>
        <v/>
      </c>
      <c r="Z15" s="79">
        <f t="shared" si="13"/>
        <v>0</v>
      </c>
      <c r="AA15" s="79" t="str">
        <f t="shared" ref="AA15:AA16" si="18">IF($D15="X",ROUND($S15,10),"")</f>
        <v/>
      </c>
      <c r="AC15" s="15" t="s">
        <v>88</v>
      </c>
      <c r="AE15" s="108">
        <v>0</v>
      </c>
    </row>
    <row r="16" spans="1:40" s="11" customFormat="1" ht="14.25" customHeight="1" x14ac:dyDescent="0.35">
      <c r="A16" s="40">
        <v>45872</v>
      </c>
      <c r="B16" s="41"/>
      <c r="C16" s="42"/>
      <c r="D16" s="42"/>
      <c r="E16" s="43"/>
      <c r="F16" s="44"/>
      <c r="G16" s="52">
        <f t="shared" ref="G16:G17" si="19">IF(E16="",0,CONCATENATE(E16,":",F16))</f>
        <v>0</v>
      </c>
      <c r="H16" s="43"/>
      <c r="I16" s="44"/>
      <c r="J16" s="52">
        <f t="shared" ref="J16:J17" si="20">IF(H16="",0,CONCATENATE(H16,":",I16))</f>
        <v>0</v>
      </c>
      <c r="K16" s="79">
        <f t="shared" ref="K16:K17" si="21">J16-G16</f>
        <v>0</v>
      </c>
      <c r="L16" s="43"/>
      <c r="M16" s="44"/>
      <c r="N16" s="52">
        <f t="shared" ref="N16:N17" si="22">IF(L16="",0,CONCATENATE(L16,":",M16))</f>
        <v>0</v>
      </c>
      <c r="O16" s="43"/>
      <c r="P16" s="44"/>
      <c r="Q16" s="52">
        <f t="shared" ref="Q16:Q17" si="23">IF(O16="",0,CONCATENATE(O16,":",P16))</f>
        <v>0</v>
      </c>
      <c r="R16" s="79">
        <f t="shared" ref="R16:R17" si="24">Q16-N16</f>
        <v>0</v>
      </c>
      <c r="S16" s="86">
        <f t="shared" ref="S16:S17" si="25">K16+R16</f>
        <v>0</v>
      </c>
      <c r="T16" s="79" t="str">
        <f t="shared" si="15"/>
        <v/>
      </c>
      <c r="U16" s="79" t="str">
        <f t="shared" ref="U16:U17" si="26">IF(T16&gt;0,T16,0)</f>
        <v/>
      </c>
      <c r="V16" s="87">
        <f t="shared" ref="V16:V17" si="27">IF(T16&lt;0,T16*(-1),0)</f>
        <v>0</v>
      </c>
      <c r="W16" s="79" t="str">
        <f t="shared" si="16"/>
        <v/>
      </c>
      <c r="X16" s="79" t="str">
        <f t="shared" si="17"/>
        <v/>
      </c>
      <c r="Y16" s="79" t="str">
        <f t="shared" ref="Y16:Y17" si="28">IF(X16&gt;0,X16,0)</f>
        <v/>
      </c>
      <c r="Z16" s="79">
        <f t="shared" ref="Z16:Z17" si="29">IF(X16&lt;0,X16*(-1),0)</f>
        <v>0</v>
      </c>
      <c r="AA16" s="79" t="str">
        <f t="shared" si="18"/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45873</v>
      </c>
      <c r="B17" s="48"/>
      <c r="C17" s="49"/>
      <c r="D17" s="42"/>
      <c r="E17" s="50"/>
      <c r="F17" s="51"/>
      <c r="G17" s="52">
        <f t="shared" si="19"/>
        <v>0</v>
      </c>
      <c r="H17" s="50"/>
      <c r="I17" s="51"/>
      <c r="J17" s="52">
        <f t="shared" si="20"/>
        <v>0</v>
      </c>
      <c r="K17" s="75">
        <f t="shared" si="21"/>
        <v>0</v>
      </c>
      <c r="L17" s="50"/>
      <c r="M17" s="51"/>
      <c r="N17" s="52">
        <f t="shared" si="22"/>
        <v>0</v>
      </c>
      <c r="O17" s="50"/>
      <c r="P17" s="51"/>
      <c r="Q17" s="52">
        <f t="shared" si="23"/>
        <v>0</v>
      </c>
      <c r="R17" s="75">
        <f t="shared" si="24"/>
        <v>0</v>
      </c>
      <c r="S17" s="85">
        <f t="shared" si="25"/>
        <v>0</v>
      </c>
      <c r="T17" s="75" t="str">
        <f t="shared" ref="T17" si="30">IF(B17="av",($E$7)*(-1),IF(B17="df",($E$7)*(-1),IF(D17="X","",IF(B17="sd",ROUND(S17-($E$7*(1-$AE$4)),10),IF(S17=0,"",ROUND(S17-$E$7,10))))))</f>
        <v/>
      </c>
      <c r="U17" s="75" t="str">
        <f t="shared" si="26"/>
        <v/>
      </c>
      <c r="V17" s="88">
        <f t="shared" si="27"/>
        <v>0</v>
      </c>
      <c r="W17" s="75" t="str">
        <f t="shared" ref="W17" si="31">IF(U17=V17,U17,IF(V17&gt;0,V17,U17))</f>
        <v/>
      </c>
      <c r="X17" s="85" t="str">
        <f t="shared" ref="X17" si="32">IF(D17="X",ROUND(S17-$E$7,10),"")</f>
        <v/>
      </c>
      <c r="Y17" s="75" t="str">
        <f t="shared" si="28"/>
        <v/>
      </c>
      <c r="Z17" s="88">
        <f t="shared" si="29"/>
        <v>0</v>
      </c>
      <c r="AA17" s="75" t="str">
        <f t="shared" ref="AA17" si="33">IF(Y17=Z17,Y17,IF(Z17&gt;0,Z17,Y17))</f>
        <v/>
      </c>
      <c r="AC17" s="45" t="s">
        <v>26</v>
      </c>
      <c r="AD17" s="92">
        <f>AE15+AD16-AE14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45874</v>
      </c>
      <c r="B18" s="48"/>
      <c r="C18" s="49"/>
      <c r="D18" s="42"/>
      <c r="E18" s="50"/>
      <c r="F18" s="51"/>
      <c r="G18" s="52">
        <f t="shared" ref="G18" si="34">IF(E18="",0,CONCATENATE(E18,":",F18))</f>
        <v>0</v>
      </c>
      <c r="H18" s="50"/>
      <c r="I18" s="51"/>
      <c r="J18" s="52">
        <f t="shared" ref="J18" si="35">IF(H18="",0,CONCATENATE(H18,":",I18))</f>
        <v>0</v>
      </c>
      <c r="K18" s="75">
        <f t="shared" ref="K18" si="36">J18-G18</f>
        <v>0</v>
      </c>
      <c r="L18" s="50"/>
      <c r="M18" s="51"/>
      <c r="N18" s="52">
        <f t="shared" ref="N18" si="37">IF(L18="",0,CONCATENATE(L18,":",M18))</f>
        <v>0</v>
      </c>
      <c r="O18" s="50"/>
      <c r="P18" s="51"/>
      <c r="Q18" s="52">
        <f t="shared" ref="Q18" si="38">IF(O18="",0,CONCATENATE(O18,":",P18))</f>
        <v>0</v>
      </c>
      <c r="R18" s="75">
        <f t="shared" ref="R18" si="39">Q18-N18</f>
        <v>0</v>
      </c>
      <c r="S18" s="85">
        <f t="shared" ref="S18" si="40">K18+R18</f>
        <v>0</v>
      </c>
      <c r="T18" s="75" t="str">
        <f t="shared" ref="T18" si="41">IF(B18="av",($E$7)*(-1),IF(B18="df",($E$7)*(-1),IF(D18="X","",IF(B18="sd",ROUND(S18-($E$7*(1-$AE$4)),10),IF(S18=0,"",ROUND(S18-$E$7,10))))))</f>
        <v/>
      </c>
      <c r="U18" s="75" t="str">
        <f t="shared" ref="U18" si="42">IF(T18&gt;0,T18,0)</f>
        <v/>
      </c>
      <c r="V18" s="88">
        <f t="shared" ref="V18" si="43">IF(T18&lt;0,T18*(-1),0)</f>
        <v>0</v>
      </c>
      <c r="W18" s="75" t="str">
        <f t="shared" ref="W18" si="44">IF(U18=V18,U18,IF(V18&gt;0,V18,U18))</f>
        <v/>
      </c>
      <c r="X18" s="85" t="str">
        <f t="shared" ref="X18" si="45">IF(D18="X",ROUND(S18-$E$7,10),"")</f>
        <v/>
      </c>
      <c r="Y18" s="75" t="str">
        <f t="shared" ref="Y18" si="46">IF(X18&gt;0,X18,0)</f>
        <v/>
      </c>
      <c r="Z18" s="88">
        <f t="shared" ref="Z18" si="47">IF(X18&lt;0,X18*(-1),0)</f>
        <v>0</v>
      </c>
      <c r="AA18" s="75" t="str">
        <f t="shared" ref="AA18" si="48">IF(Y18=Z18,Y18,IF(Z18&gt;0,Z18,Y18))</f>
        <v/>
      </c>
      <c r="AL18" s="53"/>
    </row>
    <row r="19" spans="1:38" s="11" customFormat="1" ht="14.25" customHeight="1" x14ac:dyDescent="0.35">
      <c r="A19" s="47">
        <v>45875</v>
      </c>
      <c r="B19" s="48"/>
      <c r="C19" s="49"/>
      <c r="D19" s="42"/>
      <c r="E19" s="50"/>
      <c r="F19" s="51"/>
      <c r="G19" s="52">
        <f t="shared" ref="G19:G24" si="49">IF(E19="",0,CONCATENATE(E19,":",F19))</f>
        <v>0</v>
      </c>
      <c r="H19" s="50"/>
      <c r="I19" s="51"/>
      <c r="J19" s="52">
        <f t="shared" ref="J19:J24" si="50">IF(H19="",0,CONCATENATE(H19,":",I19))</f>
        <v>0</v>
      </c>
      <c r="K19" s="75">
        <f t="shared" ref="K19:K24" si="51">J19-G19</f>
        <v>0</v>
      </c>
      <c r="L19" s="50"/>
      <c r="M19" s="51"/>
      <c r="N19" s="52">
        <f t="shared" ref="N19:N24" si="52">IF(L19="",0,CONCATENATE(L19,":",M19))</f>
        <v>0</v>
      </c>
      <c r="O19" s="50"/>
      <c r="P19" s="51"/>
      <c r="Q19" s="52">
        <f t="shared" ref="Q19:Q24" si="53">IF(O19="",0,CONCATENATE(O19,":",P19))</f>
        <v>0</v>
      </c>
      <c r="R19" s="75">
        <f t="shared" ref="R19:R24" si="54">Q19-N19</f>
        <v>0</v>
      </c>
      <c r="S19" s="85">
        <f t="shared" ref="S19:S24" si="55">K19+R19</f>
        <v>0</v>
      </c>
      <c r="T19" s="75" t="str">
        <f t="shared" ref="T19:T21" si="56">IF(B19="av",($E$7)*(-1),IF(B19="df",($E$7)*(-1),IF(D19="X","",IF(B19="sd",ROUND(S19-($E$7*(1-$AE$4)),10),IF(S19=0,"",ROUND(S19-$E$7,10))))))</f>
        <v/>
      </c>
      <c r="U19" s="75" t="str">
        <f t="shared" ref="U19:U24" si="57">IF(T19&gt;0,T19,0)</f>
        <v/>
      </c>
      <c r="V19" s="88">
        <f t="shared" ref="V19:V24" si="58">IF(T19&lt;0,T19*(-1),0)</f>
        <v>0</v>
      </c>
      <c r="W19" s="75" t="str">
        <f t="shared" ref="W19:W21" si="59">IF(U19=V19,U19,IF(V19&gt;0,V19,U19))</f>
        <v/>
      </c>
      <c r="X19" s="85" t="str">
        <f t="shared" ref="X19:X21" si="60">IF(D19="X",ROUND(S19-$E$7,10),"")</f>
        <v/>
      </c>
      <c r="Y19" s="75" t="str">
        <f t="shared" ref="Y19:Y24" si="61">IF(X19&gt;0,X19,0)</f>
        <v/>
      </c>
      <c r="Z19" s="88">
        <f t="shared" ref="Z19:Z24" si="62">IF(X19&lt;0,X19*(-1),0)</f>
        <v>0</v>
      </c>
      <c r="AA19" s="75" t="str">
        <f t="shared" ref="AA19:AA21" si="63">IF(Y19=Z19,Y19,IF(Z19&gt;0,Z19,Y19))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45876</v>
      </c>
      <c r="B20" s="48"/>
      <c r="C20" s="49"/>
      <c r="D20" s="42"/>
      <c r="E20" s="50"/>
      <c r="F20" s="51"/>
      <c r="G20" s="52">
        <f t="shared" si="49"/>
        <v>0</v>
      </c>
      <c r="H20" s="50"/>
      <c r="I20" s="51"/>
      <c r="J20" s="52">
        <f t="shared" si="50"/>
        <v>0</v>
      </c>
      <c r="K20" s="75">
        <f t="shared" si="51"/>
        <v>0</v>
      </c>
      <c r="L20" s="50"/>
      <c r="M20" s="51"/>
      <c r="N20" s="52">
        <f t="shared" si="52"/>
        <v>0</v>
      </c>
      <c r="O20" s="50"/>
      <c r="P20" s="51"/>
      <c r="Q20" s="52">
        <f t="shared" si="53"/>
        <v>0</v>
      </c>
      <c r="R20" s="75">
        <f t="shared" si="54"/>
        <v>0</v>
      </c>
      <c r="S20" s="85">
        <f t="shared" si="55"/>
        <v>0</v>
      </c>
      <c r="T20" s="75" t="str">
        <f t="shared" si="56"/>
        <v/>
      </c>
      <c r="U20" s="75" t="str">
        <f t="shared" si="57"/>
        <v/>
      </c>
      <c r="V20" s="88">
        <f t="shared" si="58"/>
        <v>0</v>
      </c>
      <c r="W20" s="75" t="str">
        <f t="shared" si="59"/>
        <v/>
      </c>
      <c r="X20" s="85" t="str">
        <f t="shared" si="60"/>
        <v/>
      </c>
      <c r="Y20" s="75" t="str">
        <f t="shared" si="61"/>
        <v/>
      </c>
      <c r="Z20" s="88">
        <f t="shared" si="62"/>
        <v>0</v>
      </c>
      <c r="AA20" s="75" t="str">
        <f t="shared" si="63"/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45877</v>
      </c>
      <c r="B21" s="48"/>
      <c r="C21" s="49"/>
      <c r="D21" s="42"/>
      <c r="E21" s="50"/>
      <c r="F21" s="51"/>
      <c r="G21" s="52">
        <f t="shared" si="49"/>
        <v>0</v>
      </c>
      <c r="H21" s="50"/>
      <c r="I21" s="51"/>
      <c r="J21" s="52">
        <f t="shared" si="50"/>
        <v>0</v>
      </c>
      <c r="K21" s="75">
        <f t="shared" si="51"/>
        <v>0</v>
      </c>
      <c r="L21" s="50"/>
      <c r="M21" s="51"/>
      <c r="N21" s="52">
        <f t="shared" si="52"/>
        <v>0</v>
      </c>
      <c r="O21" s="50"/>
      <c r="P21" s="51"/>
      <c r="Q21" s="52">
        <f t="shared" si="53"/>
        <v>0</v>
      </c>
      <c r="R21" s="75">
        <f t="shared" si="54"/>
        <v>0</v>
      </c>
      <c r="S21" s="85">
        <f t="shared" si="55"/>
        <v>0</v>
      </c>
      <c r="T21" s="75" t="str">
        <f t="shared" si="56"/>
        <v/>
      </c>
      <c r="U21" s="75" t="str">
        <f t="shared" si="57"/>
        <v/>
      </c>
      <c r="V21" s="88">
        <f t="shared" si="58"/>
        <v>0</v>
      </c>
      <c r="W21" s="75" t="str">
        <f t="shared" si="59"/>
        <v/>
      </c>
      <c r="X21" s="85" t="str">
        <f t="shared" si="60"/>
        <v/>
      </c>
      <c r="Y21" s="75" t="str">
        <f t="shared" si="61"/>
        <v/>
      </c>
      <c r="Z21" s="88">
        <f t="shared" si="62"/>
        <v>0</v>
      </c>
      <c r="AA21" s="75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45878</v>
      </c>
      <c r="B22" s="41"/>
      <c r="C22" s="42"/>
      <c r="D22" s="42"/>
      <c r="E22" s="43"/>
      <c r="F22" s="44"/>
      <c r="G22" s="52">
        <f t="shared" ref="G22" si="64">IF(E22="",0,CONCATENATE(E22,":",F22))</f>
        <v>0</v>
      </c>
      <c r="H22" s="43"/>
      <c r="I22" s="44"/>
      <c r="J22" s="52">
        <f t="shared" ref="J22" si="65">IF(H22="",0,CONCATENATE(H22,":",I22))</f>
        <v>0</v>
      </c>
      <c r="K22" s="79">
        <f t="shared" ref="K22" si="66">J22-G22</f>
        <v>0</v>
      </c>
      <c r="L22" s="43"/>
      <c r="M22" s="44"/>
      <c r="N22" s="52">
        <f t="shared" ref="N22" si="67">IF(L22="",0,CONCATENATE(L22,":",M22))</f>
        <v>0</v>
      </c>
      <c r="O22" s="43"/>
      <c r="P22" s="44"/>
      <c r="Q22" s="52">
        <f t="shared" ref="Q22" si="68">IF(O22="",0,CONCATENATE(O22,":",P22))</f>
        <v>0</v>
      </c>
      <c r="R22" s="79">
        <f t="shared" ref="R22" si="69">Q22-N22</f>
        <v>0</v>
      </c>
      <c r="S22" s="86">
        <f t="shared" ref="S22" si="70">K22+R22</f>
        <v>0</v>
      </c>
      <c r="T22" s="79" t="str">
        <f t="shared" ref="T22:T23" si="71">IF($D22="X","",IF($S22=0,"",ROUND($S22,10)))</f>
        <v/>
      </c>
      <c r="U22" s="79" t="str">
        <f t="shared" ref="U22" si="72">IF(T22&gt;0,T22,0)</f>
        <v/>
      </c>
      <c r="V22" s="87">
        <f t="shared" ref="V22" si="73">IF(T22&lt;0,T22*(-1),0)</f>
        <v>0</v>
      </c>
      <c r="W22" s="79" t="str">
        <f t="shared" ref="W22:W23" si="74">IF($D22="X","",IF($S22=0,"",ROUND($S22,10)))</f>
        <v/>
      </c>
      <c r="X22" s="79" t="str">
        <f t="shared" ref="X22:X23" si="75">IF($D22="X",ROUND($S22,10),"")</f>
        <v/>
      </c>
      <c r="Y22" s="79" t="str">
        <f t="shared" ref="Y22" si="76">IF(X22&gt;0,X22,0)</f>
        <v/>
      </c>
      <c r="Z22" s="79">
        <f t="shared" ref="Z22" si="77">IF(X22&lt;0,X22*(-1),0)</f>
        <v>0</v>
      </c>
      <c r="AA22" s="79" t="str">
        <f t="shared" ref="AA22:AA23" si="78">IF($D22="X",ROUND($S22,10),"")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0">
        <v>45879</v>
      </c>
      <c r="B23" s="41"/>
      <c r="C23" s="42"/>
      <c r="D23" s="42"/>
      <c r="E23" s="43"/>
      <c r="F23" s="44"/>
      <c r="G23" s="52">
        <f t="shared" si="49"/>
        <v>0</v>
      </c>
      <c r="H23" s="43"/>
      <c r="I23" s="44"/>
      <c r="J23" s="52">
        <f t="shared" si="50"/>
        <v>0</v>
      </c>
      <c r="K23" s="79">
        <f t="shared" si="51"/>
        <v>0</v>
      </c>
      <c r="L23" s="43"/>
      <c r="M23" s="44"/>
      <c r="N23" s="52">
        <f t="shared" si="52"/>
        <v>0</v>
      </c>
      <c r="O23" s="43"/>
      <c r="P23" s="44"/>
      <c r="Q23" s="52">
        <f t="shared" si="53"/>
        <v>0</v>
      </c>
      <c r="R23" s="79">
        <f t="shared" si="54"/>
        <v>0</v>
      </c>
      <c r="S23" s="86">
        <f t="shared" si="55"/>
        <v>0</v>
      </c>
      <c r="T23" s="79" t="str">
        <f t="shared" si="71"/>
        <v/>
      </c>
      <c r="U23" s="79" t="str">
        <f t="shared" si="57"/>
        <v/>
      </c>
      <c r="V23" s="87">
        <f t="shared" si="58"/>
        <v>0</v>
      </c>
      <c r="W23" s="79" t="str">
        <f t="shared" si="74"/>
        <v/>
      </c>
      <c r="X23" s="79" t="str">
        <f t="shared" si="75"/>
        <v/>
      </c>
      <c r="Y23" s="79" t="str">
        <f t="shared" si="61"/>
        <v/>
      </c>
      <c r="Z23" s="79">
        <f t="shared" si="62"/>
        <v>0</v>
      </c>
      <c r="AA23" s="79" t="str">
        <f t="shared" si="78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45880</v>
      </c>
      <c r="B24" s="48"/>
      <c r="C24" s="49"/>
      <c r="D24" s="42"/>
      <c r="E24" s="50"/>
      <c r="F24" s="51"/>
      <c r="G24" s="52">
        <f t="shared" si="49"/>
        <v>0</v>
      </c>
      <c r="H24" s="50"/>
      <c r="I24" s="51"/>
      <c r="J24" s="52">
        <f t="shared" si="50"/>
        <v>0</v>
      </c>
      <c r="K24" s="75">
        <f t="shared" si="51"/>
        <v>0</v>
      </c>
      <c r="L24" s="50"/>
      <c r="M24" s="51"/>
      <c r="N24" s="52">
        <f t="shared" si="52"/>
        <v>0</v>
      </c>
      <c r="O24" s="50"/>
      <c r="P24" s="51"/>
      <c r="Q24" s="52">
        <f t="shared" si="53"/>
        <v>0</v>
      </c>
      <c r="R24" s="75">
        <f t="shared" si="54"/>
        <v>0</v>
      </c>
      <c r="S24" s="85">
        <f t="shared" si="55"/>
        <v>0</v>
      </c>
      <c r="T24" s="75" t="str">
        <f t="shared" ref="T24" si="79">IF(B24="av",($E$7)*(-1),IF(B24="df",($E$7)*(-1),IF(D24="X","",IF(B24="sd",ROUND(S24-($E$7*(1-$AE$4)),10),IF(S24=0,"",ROUND(S24-$E$7,10))))))</f>
        <v/>
      </c>
      <c r="U24" s="75" t="str">
        <f t="shared" si="57"/>
        <v/>
      </c>
      <c r="V24" s="88">
        <f t="shared" si="58"/>
        <v>0</v>
      </c>
      <c r="W24" s="75" t="str">
        <f t="shared" ref="W24" si="80">IF(U24=V24,U24,IF(V24&gt;0,V24,U24))</f>
        <v/>
      </c>
      <c r="X24" s="85" t="str">
        <f t="shared" ref="X24" si="81">IF(D24="X",ROUND(S24-$E$7,10),"")</f>
        <v/>
      </c>
      <c r="Y24" s="75" t="str">
        <f t="shared" si="61"/>
        <v/>
      </c>
      <c r="Z24" s="88">
        <f t="shared" si="62"/>
        <v>0</v>
      </c>
      <c r="AA24" s="75" t="str">
        <f t="shared" ref="AA24" si="82">IF(Y24=Z24,Y24,IF(Z24&gt;0,Z24,Y24))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45881</v>
      </c>
      <c r="B25" s="48"/>
      <c r="C25" s="49"/>
      <c r="D25" s="42"/>
      <c r="E25" s="50"/>
      <c r="F25" s="51"/>
      <c r="G25" s="52">
        <f t="shared" ref="G25:G41" si="83">IF(E25="",0,CONCATENATE(E25,":",F25))</f>
        <v>0</v>
      </c>
      <c r="H25" s="50"/>
      <c r="I25" s="51"/>
      <c r="J25" s="52">
        <f t="shared" ref="J25:J41" si="84">IF(H25="",0,CONCATENATE(H25,":",I25))</f>
        <v>0</v>
      </c>
      <c r="K25" s="75">
        <f t="shared" ref="K25:K41" si="85">J25-G25</f>
        <v>0</v>
      </c>
      <c r="L25" s="50"/>
      <c r="M25" s="51"/>
      <c r="N25" s="52">
        <f t="shared" ref="N25:N41" si="86">IF(L25="",0,CONCATENATE(L25,":",M25))</f>
        <v>0</v>
      </c>
      <c r="O25" s="50"/>
      <c r="P25" s="51"/>
      <c r="Q25" s="52">
        <f t="shared" ref="Q25:Q41" si="87">IF(O25="",0,CONCATENATE(O25,":",P25))</f>
        <v>0</v>
      </c>
      <c r="R25" s="75">
        <f t="shared" ref="R25:R41" si="88">Q25-N25</f>
        <v>0</v>
      </c>
      <c r="S25" s="85">
        <f t="shared" ref="S25:S41" si="89">K25+R25</f>
        <v>0</v>
      </c>
      <c r="T25" s="75" t="str">
        <f t="shared" ref="T25:T28" si="90">IF(B25="av",($E$7)*(-1),IF(B25="df",($E$7)*(-1),IF(D25="X","",IF(B25="sd",ROUND(S25-($E$7*(1-$AE$4)),10),IF(S25=0,"",ROUND(S25-$E$7,10))))))</f>
        <v/>
      </c>
      <c r="U25" s="75" t="str">
        <f t="shared" ref="U25:U41" si="91">IF(T25&gt;0,T25,0)</f>
        <v/>
      </c>
      <c r="V25" s="88">
        <f t="shared" ref="V25:V41" si="92">IF(T25&lt;0,T25*(-1),0)</f>
        <v>0</v>
      </c>
      <c r="W25" s="75" t="str">
        <f t="shared" ref="W25:W28" si="93">IF(U25=V25,U25,IF(V25&gt;0,V25,U25))</f>
        <v/>
      </c>
      <c r="X25" s="85" t="str">
        <f t="shared" ref="X25:X28" si="94">IF(D25="X",ROUND(S25-$E$7,10),"")</f>
        <v/>
      </c>
      <c r="Y25" s="75" t="str">
        <f t="shared" ref="Y25:Y41" si="95">IF(X25&gt;0,X25,0)</f>
        <v/>
      </c>
      <c r="Z25" s="88">
        <f t="shared" ref="Z25:Z41" si="96">IF(X25&lt;0,X25*(-1),0)</f>
        <v>0</v>
      </c>
      <c r="AA25" s="75" t="str">
        <f t="shared" ref="AA25:AA28" si="97">IF(Y25=Z25,Y25,IF(Z25&gt;0,Z25,Y25))</f>
        <v/>
      </c>
      <c r="AC25" s="45" t="s">
        <v>32</v>
      </c>
      <c r="AD25" s="45"/>
      <c r="AE25" s="46">
        <f>AE23+(AE24*0.5)</f>
        <v>0</v>
      </c>
    </row>
    <row r="26" spans="1:38" s="11" customFormat="1" ht="14.25" customHeight="1" x14ac:dyDescent="0.35">
      <c r="A26" s="47">
        <v>45882</v>
      </c>
      <c r="B26" s="48"/>
      <c r="C26" s="49"/>
      <c r="D26" s="42"/>
      <c r="E26" s="50"/>
      <c r="F26" s="51"/>
      <c r="G26" s="52">
        <f t="shared" si="83"/>
        <v>0</v>
      </c>
      <c r="H26" s="50"/>
      <c r="I26" s="51"/>
      <c r="J26" s="52">
        <f t="shared" si="84"/>
        <v>0</v>
      </c>
      <c r="K26" s="75">
        <f t="shared" si="85"/>
        <v>0</v>
      </c>
      <c r="L26" s="50"/>
      <c r="M26" s="51"/>
      <c r="N26" s="52">
        <f t="shared" si="86"/>
        <v>0</v>
      </c>
      <c r="O26" s="50"/>
      <c r="P26" s="51"/>
      <c r="Q26" s="52">
        <f t="shared" si="87"/>
        <v>0</v>
      </c>
      <c r="R26" s="75">
        <f t="shared" si="88"/>
        <v>0</v>
      </c>
      <c r="S26" s="85">
        <f t="shared" si="89"/>
        <v>0</v>
      </c>
      <c r="T26" s="75" t="str">
        <f t="shared" si="90"/>
        <v/>
      </c>
      <c r="U26" s="75" t="str">
        <f t="shared" si="91"/>
        <v/>
      </c>
      <c r="V26" s="88">
        <f t="shared" si="92"/>
        <v>0</v>
      </c>
      <c r="W26" s="75" t="str">
        <f t="shared" si="93"/>
        <v/>
      </c>
      <c r="X26" s="85" t="str">
        <f t="shared" si="94"/>
        <v/>
      </c>
      <c r="Y26" s="75" t="str">
        <f t="shared" si="95"/>
        <v/>
      </c>
      <c r="Z26" s="88">
        <f t="shared" si="96"/>
        <v>0</v>
      </c>
      <c r="AA26" s="75" t="str">
        <f t="shared" si="97"/>
        <v/>
      </c>
      <c r="AE26" s="25"/>
    </row>
    <row r="27" spans="1:38" s="11" customFormat="1" ht="14.25" customHeight="1" x14ac:dyDescent="0.35">
      <c r="A27" s="47">
        <v>45883</v>
      </c>
      <c r="B27" s="48"/>
      <c r="C27" s="49"/>
      <c r="D27" s="42"/>
      <c r="E27" s="50"/>
      <c r="F27" s="51"/>
      <c r="G27" s="52">
        <f t="shared" si="83"/>
        <v>0</v>
      </c>
      <c r="H27" s="50"/>
      <c r="I27" s="51"/>
      <c r="J27" s="52">
        <f t="shared" si="84"/>
        <v>0</v>
      </c>
      <c r="K27" s="75">
        <f t="shared" si="85"/>
        <v>0</v>
      </c>
      <c r="L27" s="50"/>
      <c r="M27" s="51"/>
      <c r="N27" s="52">
        <f t="shared" si="86"/>
        <v>0</v>
      </c>
      <c r="O27" s="50"/>
      <c r="P27" s="51"/>
      <c r="Q27" s="52">
        <f t="shared" si="87"/>
        <v>0</v>
      </c>
      <c r="R27" s="75">
        <f t="shared" si="88"/>
        <v>0</v>
      </c>
      <c r="S27" s="85">
        <f t="shared" si="89"/>
        <v>0</v>
      </c>
      <c r="T27" s="75" t="str">
        <f t="shared" si="90"/>
        <v/>
      </c>
      <c r="U27" s="75" t="str">
        <f t="shared" si="91"/>
        <v/>
      </c>
      <c r="V27" s="88">
        <f t="shared" si="92"/>
        <v>0</v>
      </c>
      <c r="W27" s="75" t="str">
        <f t="shared" si="93"/>
        <v/>
      </c>
      <c r="X27" s="85" t="str">
        <f t="shared" si="94"/>
        <v/>
      </c>
      <c r="Y27" s="75" t="str">
        <f t="shared" si="95"/>
        <v/>
      </c>
      <c r="Z27" s="88">
        <f t="shared" si="96"/>
        <v>0</v>
      </c>
      <c r="AA27" s="75" t="str">
        <f t="shared" si="97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45884</v>
      </c>
      <c r="B28" s="48"/>
      <c r="C28" s="49"/>
      <c r="D28" s="42"/>
      <c r="E28" s="50"/>
      <c r="F28" s="51"/>
      <c r="G28" s="52">
        <f t="shared" si="83"/>
        <v>0</v>
      </c>
      <c r="H28" s="50"/>
      <c r="I28" s="51"/>
      <c r="J28" s="52">
        <f t="shared" si="84"/>
        <v>0</v>
      </c>
      <c r="K28" s="75">
        <f t="shared" si="85"/>
        <v>0</v>
      </c>
      <c r="L28" s="50"/>
      <c r="M28" s="51"/>
      <c r="N28" s="52">
        <f t="shared" si="86"/>
        <v>0</v>
      </c>
      <c r="O28" s="50"/>
      <c r="P28" s="51"/>
      <c r="Q28" s="52">
        <f t="shared" si="87"/>
        <v>0</v>
      </c>
      <c r="R28" s="75">
        <f t="shared" si="88"/>
        <v>0</v>
      </c>
      <c r="S28" s="85">
        <f t="shared" si="89"/>
        <v>0</v>
      </c>
      <c r="T28" s="75" t="str">
        <f t="shared" si="90"/>
        <v/>
      </c>
      <c r="U28" s="75" t="str">
        <f t="shared" si="91"/>
        <v/>
      </c>
      <c r="V28" s="88">
        <f t="shared" si="92"/>
        <v>0</v>
      </c>
      <c r="W28" s="75" t="str">
        <f t="shared" si="93"/>
        <v/>
      </c>
      <c r="X28" s="85" t="str">
        <f t="shared" si="94"/>
        <v/>
      </c>
      <c r="Y28" s="75" t="str">
        <f t="shared" si="95"/>
        <v/>
      </c>
      <c r="Z28" s="88">
        <f t="shared" si="96"/>
        <v>0</v>
      </c>
      <c r="AA28" s="75" t="str">
        <f t="shared" si="97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45885</v>
      </c>
      <c r="B29" s="41"/>
      <c r="C29" s="42"/>
      <c r="D29" s="42"/>
      <c r="E29" s="43"/>
      <c r="F29" s="44"/>
      <c r="G29" s="52">
        <f t="shared" ref="G29" si="98">IF(E29="",0,CONCATENATE(E29,":",F29))</f>
        <v>0</v>
      </c>
      <c r="H29" s="43"/>
      <c r="I29" s="44"/>
      <c r="J29" s="52">
        <f t="shared" ref="J29" si="99">IF(H29="",0,CONCATENATE(H29,":",I29))</f>
        <v>0</v>
      </c>
      <c r="K29" s="79">
        <f t="shared" ref="K29" si="100">J29-G29</f>
        <v>0</v>
      </c>
      <c r="L29" s="43"/>
      <c r="M29" s="44"/>
      <c r="N29" s="52">
        <f t="shared" ref="N29" si="101">IF(L29="",0,CONCATENATE(L29,":",M29))</f>
        <v>0</v>
      </c>
      <c r="O29" s="43"/>
      <c r="P29" s="44"/>
      <c r="Q29" s="52">
        <f t="shared" ref="Q29" si="102">IF(O29="",0,CONCATENATE(O29,":",P29))</f>
        <v>0</v>
      </c>
      <c r="R29" s="79">
        <f t="shared" ref="R29" si="103">Q29-N29</f>
        <v>0</v>
      </c>
      <c r="S29" s="86">
        <f t="shared" ref="S29" si="104">K29+R29</f>
        <v>0</v>
      </c>
      <c r="T29" s="79" t="str">
        <f t="shared" ref="T29:T30" si="105">IF($D29="X","",IF($S29=0,"",ROUND($S29,10)))</f>
        <v/>
      </c>
      <c r="U29" s="79" t="str">
        <f t="shared" ref="U29" si="106">IF(T29&gt;0,T29,0)</f>
        <v/>
      </c>
      <c r="V29" s="87">
        <f t="shared" ref="V29" si="107">IF(T29&lt;0,T29*(-1),0)</f>
        <v>0</v>
      </c>
      <c r="W29" s="79" t="str">
        <f t="shared" ref="W29:W30" si="108">IF($D29="X","",IF($S29=0,"",ROUND($S29,10)))</f>
        <v/>
      </c>
      <c r="X29" s="79" t="str">
        <f t="shared" ref="X29:X30" si="109">IF($D29="X",ROUND($S29,10),"")</f>
        <v/>
      </c>
      <c r="Y29" s="79" t="str">
        <f t="shared" ref="Y29" si="110">IF(X29&gt;0,X29,0)</f>
        <v/>
      </c>
      <c r="Z29" s="79">
        <f t="shared" ref="Z29" si="111">IF(X29&lt;0,X29*(-1),0)</f>
        <v>0</v>
      </c>
      <c r="AA29" s="79" t="str">
        <f t="shared" ref="AA29:AA30" si="112">IF($D29="X",ROUND($S29,10),"")</f>
        <v/>
      </c>
      <c r="AC29" s="45" t="s">
        <v>34</v>
      </c>
      <c r="AD29" s="92">
        <f>AD28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45886</v>
      </c>
      <c r="B30" s="41"/>
      <c r="C30" s="42"/>
      <c r="D30" s="42"/>
      <c r="E30" s="43"/>
      <c r="F30" s="44"/>
      <c r="G30" s="52">
        <f t="shared" si="83"/>
        <v>0</v>
      </c>
      <c r="H30" s="43"/>
      <c r="I30" s="44"/>
      <c r="J30" s="52">
        <f t="shared" si="84"/>
        <v>0</v>
      </c>
      <c r="K30" s="79">
        <f t="shared" si="85"/>
        <v>0</v>
      </c>
      <c r="L30" s="43"/>
      <c r="M30" s="44"/>
      <c r="N30" s="52">
        <f t="shared" si="86"/>
        <v>0</v>
      </c>
      <c r="O30" s="43"/>
      <c r="P30" s="44"/>
      <c r="Q30" s="52">
        <f t="shared" si="87"/>
        <v>0</v>
      </c>
      <c r="R30" s="79">
        <f t="shared" si="88"/>
        <v>0</v>
      </c>
      <c r="S30" s="86">
        <f t="shared" si="89"/>
        <v>0</v>
      </c>
      <c r="T30" s="79" t="str">
        <f t="shared" si="105"/>
        <v/>
      </c>
      <c r="U30" s="79" t="str">
        <f t="shared" si="91"/>
        <v/>
      </c>
      <c r="V30" s="87">
        <f t="shared" si="92"/>
        <v>0</v>
      </c>
      <c r="W30" s="79" t="str">
        <f t="shared" si="108"/>
        <v/>
      </c>
      <c r="X30" s="79" t="str">
        <f t="shared" si="109"/>
        <v/>
      </c>
      <c r="Y30" s="79" t="str">
        <f t="shared" si="95"/>
        <v/>
      </c>
      <c r="Z30" s="79">
        <f t="shared" si="96"/>
        <v>0</v>
      </c>
      <c r="AA30" s="79" t="str">
        <f t="shared" si="112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45887</v>
      </c>
      <c r="B31" s="48"/>
      <c r="C31" s="49"/>
      <c r="D31" s="42"/>
      <c r="E31" s="50"/>
      <c r="F31" s="51"/>
      <c r="G31" s="52">
        <f t="shared" ref="G31" si="113">IF(E31="",0,CONCATENATE(E31,":",F31))</f>
        <v>0</v>
      </c>
      <c r="H31" s="50"/>
      <c r="I31" s="51"/>
      <c r="J31" s="52">
        <f t="shared" ref="J31" si="114">IF(H31="",0,CONCATENATE(H31,":",I31))</f>
        <v>0</v>
      </c>
      <c r="K31" s="75">
        <f t="shared" ref="K31" si="115">J31-G31</f>
        <v>0</v>
      </c>
      <c r="L31" s="50"/>
      <c r="M31" s="51"/>
      <c r="N31" s="52">
        <f t="shared" ref="N31" si="116">IF(L31="",0,CONCATENATE(L31,":",M31))</f>
        <v>0</v>
      </c>
      <c r="O31" s="50"/>
      <c r="P31" s="51"/>
      <c r="Q31" s="52">
        <f t="shared" ref="Q31" si="117">IF(O31="",0,CONCATENATE(O31,":",P31))</f>
        <v>0</v>
      </c>
      <c r="R31" s="75">
        <f t="shared" ref="R31" si="118">Q31-N31</f>
        <v>0</v>
      </c>
      <c r="S31" s="85">
        <f t="shared" ref="S31" si="119">K31+R31</f>
        <v>0</v>
      </c>
      <c r="T31" s="75" t="str">
        <f t="shared" ref="T31" si="120">IF(B31="av",($E$7)*(-1),IF(B31="df",($E$7)*(-1),IF(D31="X","",IF(B31="sd",ROUND(S31-($E$7*(1-$AE$4)),10),IF(S31=0,"",ROUND(S31-$E$7,10))))))</f>
        <v/>
      </c>
      <c r="U31" s="75" t="str">
        <f t="shared" ref="U31" si="121">IF(T31&gt;0,T31,0)</f>
        <v/>
      </c>
      <c r="V31" s="88">
        <f t="shared" ref="V31" si="122">IF(T31&lt;0,T31*(-1),0)</f>
        <v>0</v>
      </c>
      <c r="W31" s="75" t="str">
        <f t="shared" ref="W31" si="123">IF(U31=V31,U31,IF(V31&gt;0,V31,U31))</f>
        <v/>
      </c>
      <c r="X31" s="85" t="str">
        <f t="shared" ref="X31" si="124">IF(D31="X",ROUND(S31-$E$7,10),"")</f>
        <v/>
      </c>
      <c r="Y31" s="75" t="str">
        <f t="shared" ref="Y31" si="125">IF(X31&gt;0,X31,0)</f>
        <v/>
      </c>
      <c r="Z31" s="88">
        <f t="shared" ref="Z31" si="126">IF(X31&lt;0,X31*(-1),0)</f>
        <v>0</v>
      </c>
      <c r="AA31" s="75" t="str">
        <f t="shared" ref="AA31" si="127">IF(Y31=Z31,Y31,IF(Z31&gt;0,Z31,Y31))</f>
        <v/>
      </c>
      <c r="AE31" s="25"/>
    </row>
    <row r="32" spans="1:38" s="11" customFormat="1" ht="14.25" customHeight="1" x14ac:dyDescent="0.35">
      <c r="A32" s="47">
        <v>45888</v>
      </c>
      <c r="B32" s="48"/>
      <c r="C32" s="49"/>
      <c r="D32" s="42"/>
      <c r="E32" s="50"/>
      <c r="F32" s="51"/>
      <c r="G32" s="52">
        <f t="shared" si="83"/>
        <v>0</v>
      </c>
      <c r="H32" s="50"/>
      <c r="I32" s="51"/>
      <c r="J32" s="52">
        <f t="shared" si="84"/>
        <v>0</v>
      </c>
      <c r="K32" s="75">
        <f t="shared" si="85"/>
        <v>0</v>
      </c>
      <c r="L32" s="50"/>
      <c r="M32" s="51"/>
      <c r="N32" s="52">
        <f t="shared" si="86"/>
        <v>0</v>
      </c>
      <c r="O32" s="50"/>
      <c r="P32" s="51"/>
      <c r="Q32" s="52">
        <f t="shared" si="87"/>
        <v>0</v>
      </c>
      <c r="R32" s="75">
        <f t="shared" si="88"/>
        <v>0</v>
      </c>
      <c r="S32" s="85">
        <f t="shared" si="89"/>
        <v>0</v>
      </c>
      <c r="T32" s="75" t="str">
        <f t="shared" ref="T32:T35" si="128">IF(B32="av",($E$7)*(-1),IF(B32="df",($E$7)*(-1),IF(D32="X","",IF(B32="sd",ROUND(S32-($E$7*(1-$AE$4)),10),IF(S32=0,"",ROUND(S32-$E$7,10))))))</f>
        <v/>
      </c>
      <c r="U32" s="75" t="str">
        <f t="shared" si="91"/>
        <v/>
      </c>
      <c r="V32" s="88">
        <f t="shared" si="92"/>
        <v>0</v>
      </c>
      <c r="W32" s="75" t="str">
        <f t="shared" ref="W32:W35" si="129">IF(U32=V32,U32,IF(V32&gt;0,V32,U32))</f>
        <v/>
      </c>
      <c r="X32" s="85" t="str">
        <f t="shared" ref="X32:X35" si="130">IF(D32="X",ROUND(S32-$E$7,10),"")</f>
        <v/>
      </c>
      <c r="Y32" s="75" t="str">
        <f t="shared" si="95"/>
        <v/>
      </c>
      <c r="Z32" s="88">
        <f t="shared" si="96"/>
        <v>0</v>
      </c>
      <c r="AA32" s="75" t="str">
        <f t="shared" ref="AA32:AA35" si="131">IF(Y32=Z32,Y32,IF(Z32&gt;0,Z32,Y32))</f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45889</v>
      </c>
      <c r="B33" s="48"/>
      <c r="C33" s="49"/>
      <c r="D33" s="42"/>
      <c r="E33" s="50"/>
      <c r="F33" s="51"/>
      <c r="G33" s="52">
        <f t="shared" si="83"/>
        <v>0</v>
      </c>
      <c r="H33" s="50"/>
      <c r="I33" s="51"/>
      <c r="J33" s="52">
        <f t="shared" si="84"/>
        <v>0</v>
      </c>
      <c r="K33" s="75">
        <f t="shared" si="85"/>
        <v>0</v>
      </c>
      <c r="L33" s="50"/>
      <c r="M33" s="51"/>
      <c r="N33" s="52">
        <f t="shared" si="86"/>
        <v>0</v>
      </c>
      <c r="O33" s="50"/>
      <c r="P33" s="51"/>
      <c r="Q33" s="52">
        <f t="shared" si="87"/>
        <v>0</v>
      </c>
      <c r="R33" s="75">
        <f t="shared" si="88"/>
        <v>0</v>
      </c>
      <c r="S33" s="85">
        <f t="shared" si="89"/>
        <v>0</v>
      </c>
      <c r="T33" s="75" t="str">
        <f t="shared" si="128"/>
        <v/>
      </c>
      <c r="U33" s="75" t="str">
        <f t="shared" si="91"/>
        <v/>
      </c>
      <c r="V33" s="88">
        <f t="shared" si="92"/>
        <v>0</v>
      </c>
      <c r="W33" s="75" t="str">
        <f t="shared" si="129"/>
        <v/>
      </c>
      <c r="X33" s="85" t="str">
        <f t="shared" si="130"/>
        <v/>
      </c>
      <c r="Y33" s="75" t="str">
        <f t="shared" si="95"/>
        <v/>
      </c>
      <c r="Z33" s="88">
        <f t="shared" si="96"/>
        <v>0</v>
      </c>
      <c r="AA33" s="75" t="str">
        <f t="shared" si="131"/>
        <v/>
      </c>
      <c r="AC33" s="58" t="s">
        <v>37</v>
      </c>
      <c r="AD33" s="58"/>
      <c r="AE33" s="60">
        <f>IF($AE$5-COUNTIF(B$14:B$44,"f")&gt;-1,$AE$5-COUNTIF(B$14:B$44,"f"),0)</f>
        <v>10</v>
      </c>
    </row>
    <row r="34" spans="1:31" s="11" customFormat="1" ht="14.25" customHeight="1" x14ac:dyDescent="0.35">
      <c r="A34" s="47">
        <v>45890</v>
      </c>
      <c r="B34" s="48"/>
      <c r="C34" s="49"/>
      <c r="D34" s="42"/>
      <c r="E34" s="50"/>
      <c r="F34" s="51"/>
      <c r="G34" s="52">
        <f t="shared" si="83"/>
        <v>0</v>
      </c>
      <c r="H34" s="50"/>
      <c r="I34" s="51"/>
      <c r="J34" s="52">
        <f t="shared" si="84"/>
        <v>0</v>
      </c>
      <c r="K34" s="75">
        <f t="shared" si="85"/>
        <v>0</v>
      </c>
      <c r="L34" s="50"/>
      <c r="M34" s="51"/>
      <c r="N34" s="52">
        <f t="shared" si="86"/>
        <v>0</v>
      </c>
      <c r="O34" s="50"/>
      <c r="P34" s="51"/>
      <c r="Q34" s="52">
        <f t="shared" si="87"/>
        <v>0</v>
      </c>
      <c r="R34" s="75">
        <f t="shared" si="88"/>
        <v>0</v>
      </c>
      <c r="S34" s="85">
        <f t="shared" si="89"/>
        <v>0</v>
      </c>
      <c r="T34" s="75" t="str">
        <f t="shared" si="128"/>
        <v/>
      </c>
      <c r="U34" s="75" t="str">
        <f t="shared" si="91"/>
        <v/>
      </c>
      <c r="V34" s="88">
        <f t="shared" si="92"/>
        <v>0</v>
      </c>
      <c r="W34" s="75" t="str">
        <f t="shared" si="129"/>
        <v/>
      </c>
      <c r="X34" s="85" t="str">
        <f t="shared" si="130"/>
        <v/>
      </c>
      <c r="Y34" s="75" t="str">
        <f t="shared" si="95"/>
        <v/>
      </c>
      <c r="Z34" s="88">
        <f t="shared" si="96"/>
        <v>0</v>
      </c>
      <c r="AA34" s="75" t="str">
        <f t="shared" si="131"/>
        <v/>
      </c>
      <c r="AC34" s="61" t="s">
        <v>38</v>
      </c>
      <c r="AD34" s="61"/>
      <c r="AE34" s="60">
        <f>IF(COUNTIF(B$14:B$44,"f")&gt;$AE$5,COUNTIF(B$14:B$44,"f")-$AE$5,0)</f>
        <v>0</v>
      </c>
    </row>
    <row r="35" spans="1:31" s="11" customFormat="1" ht="14.25" customHeight="1" x14ac:dyDescent="0.35">
      <c r="A35" s="47">
        <v>45891</v>
      </c>
      <c r="B35" s="48"/>
      <c r="C35" s="49"/>
      <c r="D35" s="42"/>
      <c r="E35" s="50"/>
      <c r="F35" s="51"/>
      <c r="G35" s="52">
        <f t="shared" si="83"/>
        <v>0</v>
      </c>
      <c r="H35" s="50"/>
      <c r="I35" s="51"/>
      <c r="J35" s="52">
        <f t="shared" si="84"/>
        <v>0</v>
      </c>
      <c r="K35" s="75">
        <f t="shared" si="85"/>
        <v>0</v>
      </c>
      <c r="L35" s="50"/>
      <c r="M35" s="51"/>
      <c r="N35" s="52">
        <f t="shared" si="86"/>
        <v>0</v>
      </c>
      <c r="O35" s="50"/>
      <c r="P35" s="51"/>
      <c r="Q35" s="52">
        <f t="shared" si="87"/>
        <v>0</v>
      </c>
      <c r="R35" s="75">
        <f t="shared" si="88"/>
        <v>0</v>
      </c>
      <c r="S35" s="85">
        <f t="shared" si="89"/>
        <v>0</v>
      </c>
      <c r="T35" s="75" t="str">
        <f t="shared" si="128"/>
        <v/>
      </c>
      <c r="U35" s="75" t="str">
        <f t="shared" si="91"/>
        <v/>
      </c>
      <c r="V35" s="88">
        <f t="shared" si="92"/>
        <v>0</v>
      </c>
      <c r="W35" s="75" t="str">
        <f t="shared" si="129"/>
        <v/>
      </c>
      <c r="X35" s="85" t="str">
        <f t="shared" si="130"/>
        <v/>
      </c>
      <c r="Y35" s="75" t="str">
        <f t="shared" si="95"/>
        <v/>
      </c>
      <c r="Z35" s="88">
        <f t="shared" si="96"/>
        <v>0</v>
      </c>
      <c r="AA35" s="75" t="str">
        <f t="shared" si="131"/>
        <v/>
      </c>
      <c r="AC35" s="58" t="s">
        <v>39</v>
      </c>
      <c r="AD35" s="58"/>
      <c r="AE35" s="60">
        <f>IF($AE$6-COUNTIF(B$14:B$44,"s")&gt;-1,$AE$6-COUNTIF(B$14:B$44,"s"),0)</f>
        <v>0</v>
      </c>
    </row>
    <row r="36" spans="1:31" s="11" customFormat="1" ht="14.25" customHeight="1" x14ac:dyDescent="0.35">
      <c r="A36" s="40">
        <v>45892</v>
      </c>
      <c r="B36" s="41"/>
      <c r="C36" s="42"/>
      <c r="D36" s="42"/>
      <c r="E36" s="43"/>
      <c r="F36" s="44"/>
      <c r="G36" s="52">
        <f t="shared" ref="G36" si="132">IF(E36="",0,CONCATENATE(E36,":",F36))</f>
        <v>0</v>
      </c>
      <c r="H36" s="43"/>
      <c r="I36" s="44"/>
      <c r="J36" s="52">
        <f t="shared" ref="J36" si="133">IF(H36="",0,CONCATENATE(H36,":",I36))</f>
        <v>0</v>
      </c>
      <c r="K36" s="79">
        <f t="shared" ref="K36" si="134">J36-G36</f>
        <v>0</v>
      </c>
      <c r="L36" s="43"/>
      <c r="M36" s="44"/>
      <c r="N36" s="52">
        <f t="shared" ref="N36" si="135">IF(L36="",0,CONCATENATE(L36,":",M36))</f>
        <v>0</v>
      </c>
      <c r="O36" s="43"/>
      <c r="P36" s="44"/>
      <c r="Q36" s="52">
        <f t="shared" ref="Q36" si="136">IF(O36="",0,CONCATENATE(O36,":",P36))</f>
        <v>0</v>
      </c>
      <c r="R36" s="79">
        <f t="shared" ref="R36" si="137">Q36-N36</f>
        <v>0</v>
      </c>
      <c r="S36" s="86">
        <f t="shared" ref="S36" si="138">K36+R36</f>
        <v>0</v>
      </c>
      <c r="T36" s="79" t="str">
        <f t="shared" ref="T36:T37" si="139">IF($D36="X","",IF($S36=0,"",ROUND($S36,10)))</f>
        <v/>
      </c>
      <c r="U36" s="79" t="str">
        <f t="shared" ref="U36" si="140">IF(T36&gt;0,T36,0)</f>
        <v/>
      </c>
      <c r="V36" s="87">
        <f t="shared" ref="V36" si="141">IF(T36&lt;0,T36*(-1),0)</f>
        <v>0</v>
      </c>
      <c r="W36" s="79" t="str">
        <f t="shared" ref="W36:W37" si="142">IF($D36="X","",IF($S36=0,"",ROUND($S36,10)))</f>
        <v/>
      </c>
      <c r="X36" s="79" t="str">
        <f t="shared" ref="X36:X37" si="143">IF($D36="X",ROUND($S36,10),"")</f>
        <v/>
      </c>
      <c r="Y36" s="79" t="str">
        <f t="shared" ref="Y36" si="144">IF(X36&gt;0,X36,0)</f>
        <v/>
      </c>
      <c r="Z36" s="79">
        <f t="shared" ref="Z36" si="145">IF(X36&lt;0,X36*(-1),0)</f>
        <v>0</v>
      </c>
      <c r="AA36" s="79" t="str">
        <f t="shared" ref="AA36:AA37" si="146">IF($D36="X",ROUND($S36,10),"")</f>
        <v/>
      </c>
      <c r="AC36" s="58" t="s">
        <v>40</v>
      </c>
      <c r="AD36" s="58"/>
      <c r="AE36" s="46">
        <f>COUNTIF(B$14:B$44,"vp")</f>
        <v>0</v>
      </c>
    </row>
    <row r="37" spans="1:31" s="11" customFormat="1" ht="14.25" customHeight="1" x14ac:dyDescent="0.35">
      <c r="A37" s="40">
        <v>45893</v>
      </c>
      <c r="B37" s="41"/>
      <c r="C37" s="42"/>
      <c r="D37" s="42"/>
      <c r="E37" s="43"/>
      <c r="F37" s="44"/>
      <c r="G37" s="52">
        <f t="shared" si="83"/>
        <v>0</v>
      </c>
      <c r="H37" s="43"/>
      <c r="I37" s="44"/>
      <c r="J37" s="52">
        <f t="shared" si="84"/>
        <v>0</v>
      </c>
      <c r="K37" s="79">
        <f t="shared" si="85"/>
        <v>0</v>
      </c>
      <c r="L37" s="43"/>
      <c r="M37" s="44"/>
      <c r="N37" s="52">
        <f t="shared" si="86"/>
        <v>0</v>
      </c>
      <c r="O37" s="43"/>
      <c r="P37" s="44"/>
      <c r="Q37" s="52">
        <f t="shared" si="87"/>
        <v>0</v>
      </c>
      <c r="R37" s="79">
        <f t="shared" si="88"/>
        <v>0</v>
      </c>
      <c r="S37" s="86">
        <f t="shared" si="89"/>
        <v>0</v>
      </c>
      <c r="T37" s="79" t="str">
        <f t="shared" si="139"/>
        <v/>
      </c>
      <c r="U37" s="79" t="str">
        <f t="shared" si="91"/>
        <v/>
      </c>
      <c r="V37" s="87">
        <f t="shared" si="92"/>
        <v>0</v>
      </c>
      <c r="W37" s="79" t="str">
        <f t="shared" si="142"/>
        <v/>
      </c>
      <c r="X37" s="79" t="str">
        <f t="shared" si="143"/>
        <v/>
      </c>
      <c r="Y37" s="79" t="str">
        <f t="shared" si="95"/>
        <v/>
      </c>
      <c r="Z37" s="79">
        <f t="shared" si="96"/>
        <v>0</v>
      </c>
      <c r="AA37" s="79" t="str">
        <f t="shared" si="146"/>
        <v/>
      </c>
      <c r="AC37" s="58" t="s">
        <v>41</v>
      </c>
      <c r="AD37" s="58"/>
      <c r="AE37" s="46">
        <f>COUNTIF(B$14:B$44,"sb")</f>
        <v>0</v>
      </c>
    </row>
    <row r="38" spans="1:31" s="11" customFormat="1" ht="14.25" customHeight="1" x14ac:dyDescent="0.35">
      <c r="A38" s="47">
        <v>45894</v>
      </c>
      <c r="B38" s="48"/>
      <c r="C38" s="49"/>
      <c r="D38" s="42"/>
      <c r="E38" s="50"/>
      <c r="F38" s="51"/>
      <c r="G38" s="52">
        <f t="shared" ref="G38" si="147">IF(E38="",0,CONCATENATE(E38,":",F38))</f>
        <v>0</v>
      </c>
      <c r="H38" s="50"/>
      <c r="I38" s="51"/>
      <c r="J38" s="52">
        <f t="shared" ref="J38" si="148">IF(H38="",0,CONCATENATE(H38,":",I38))</f>
        <v>0</v>
      </c>
      <c r="K38" s="75">
        <f t="shared" ref="K38" si="149">J38-G38</f>
        <v>0</v>
      </c>
      <c r="L38" s="50"/>
      <c r="M38" s="51"/>
      <c r="N38" s="52">
        <f t="shared" ref="N38" si="150">IF(L38="",0,CONCATENATE(L38,":",M38))</f>
        <v>0</v>
      </c>
      <c r="O38" s="50"/>
      <c r="P38" s="51"/>
      <c r="Q38" s="52">
        <f t="shared" ref="Q38" si="151">IF(O38="",0,CONCATENATE(O38,":",P38))</f>
        <v>0</v>
      </c>
      <c r="R38" s="75">
        <f t="shared" ref="R38" si="152">Q38-N38</f>
        <v>0</v>
      </c>
      <c r="S38" s="85">
        <f t="shared" ref="S38" si="153">K38+R38</f>
        <v>0</v>
      </c>
      <c r="T38" s="75" t="str">
        <f t="shared" ref="T38" si="154">IF(B38="av",($E$7)*(-1),IF(B38="df",($E$7)*(-1),IF(D38="X","",IF(B38="sd",ROUND(S38-($E$7*(1-$AE$4)),10),IF(S38=0,"",ROUND(S38-$E$7,10))))))</f>
        <v/>
      </c>
      <c r="U38" s="75" t="str">
        <f t="shared" ref="U38" si="155">IF(T38&gt;0,T38,0)</f>
        <v/>
      </c>
      <c r="V38" s="88">
        <f t="shared" ref="V38" si="156">IF(T38&lt;0,T38*(-1),0)</f>
        <v>0</v>
      </c>
      <c r="W38" s="75" t="str">
        <f t="shared" ref="W38" si="157">IF(U38=V38,U38,IF(V38&gt;0,V38,U38))</f>
        <v/>
      </c>
      <c r="X38" s="85" t="str">
        <f t="shared" ref="X38" si="158">IF(D38="X",ROUND(S38-$E$7,10),"")</f>
        <v/>
      </c>
      <c r="Y38" s="75" t="str">
        <f t="shared" ref="Y38" si="159">IF(X38&gt;0,X38,0)</f>
        <v/>
      </c>
      <c r="Z38" s="88">
        <f t="shared" ref="Z38" si="160">IF(X38&lt;0,X38*(-1),0)</f>
        <v>0</v>
      </c>
      <c r="AA38" s="75" t="str">
        <f t="shared" ref="AA38" si="161">IF(Y38=Z38,Y38,IF(Z38&gt;0,Z38,Y38))</f>
        <v/>
      </c>
      <c r="AC38" s="62" t="s">
        <v>42</v>
      </c>
      <c r="AD38" s="62"/>
      <c r="AE38" s="46">
        <f>COUNTIF(B$14:B$44,"sm")</f>
        <v>0</v>
      </c>
    </row>
    <row r="39" spans="1:31" s="11" customFormat="1" ht="14.25" customHeight="1" x14ac:dyDescent="0.35">
      <c r="A39" s="47">
        <v>45895</v>
      </c>
      <c r="B39" s="48"/>
      <c r="C39" s="49"/>
      <c r="D39" s="42"/>
      <c r="E39" s="50"/>
      <c r="F39" s="51"/>
      <c r="G39" s="52">
        <f t="shared" si="83"/>
        <v>0</v>
      </c>
      <c r="H39" s="50"/>
      <c r="I39" s="51"/>
      <c r="J39" s="52">
        <f t="shared" si="84"/>
        <v>0</v>
      </c>
      <c r="K39" s="75">
        <f t="shared" si="85"/>
        <v>0</v>
      </c>
      <c r="L39" s="50"/>
      <c r="M39" s="51"/>
      <c r="N39" s="52">
        <f t="shared" si="86"/>
        <v>0</v>
      </c>
      <c r="O39" s="50"/>
      <c r="P39" s="51"/>
      <c r="Q39" s="52">
        <f t="shared" si="87"/>
        <v>0</v>
      </c>
      <c r="R39" s="75">
        <f t="shared" si="88"/>
        <v>0</v>
      </c>
      <c r="S39" s="85">
        <f t="shared" si="89"/>
        <v>0</v>
      </c>
      <c r="T39" s="75" t="str">
        <f t="shared" ref="T39:T41" si="162">IF(B39="av",($E$7)*(-1),IF(B39="df",($E$7)*(-1),IF(D39="X","",IF(B39="sd",ROUND(S39-($E$7*(1-$AE$4)),10),IF(S39=0,"",ROUND(S39-$E$7,10))))))</f>
        <v/>
      </c>
      <c r="U39" s="75" t="str">
        <f t="shared" si="91"/>
        <v/>
      </c>
      <c r="V39" s="88">
        <f t="shared" si="92"/>
        <v>0</v>
      </c>
      <c r="W39" s="75" t="str">
        <f t="shared" ref="W39:W41" si="163">IF(U39=V39,U39,IF(V39&gt;0,V39,U39))</f>
        <v/>
      </c>
      <c r="X39" s="85" t="str">
        <f t="shared" ref="X39:X41" si="164">IF(D39="X",ROUND(S39-$E$7,10),"")</f>
        <v/>
      </c>
      <c r="Y39" s="75" t="str">
        <f t="shared" si="95"/>
        <v/>
      </c>
      <c r="Z39" s="88">
        <f t="shared" si="96"/>
        <v>0</v>
      </c>
      <c r="AA39" s="75" t="str">
        <f t="shared" ref="AA39:AA41" si="165">IF(Y39=Z39,Y39,IF(Z39&gt;0,Z39,Y39))</f>
        <v/>
      </c>
      <c r="AC39" s="62" t="s">
        <v>43</v>
      </c>
      <c r="AD39" s="62"/>
      <c r="AE39" s="46">
        <f>COUNTIF(B$14:B$44,"sd")</f>
        <v>0</v>
      </c>
    </row>
    <row r="40" spans="1:31" s="11" customFormat="1" ht="14.25" customHeight="1" x14ac:dyDescent="0.35">
      <c r="A40" s="47">
        <v>45896</v>
      </c>
      <c r="B40" s="48"/>
      <c r="C40" s="49"/>
      <c r="D40" s="42"/>
      <c r="E40" s="50"/>
      <c r="F40" s="51"/>
      <c r="G40" s="52">
        <f t="shared" si="83"/>
        <v>0</v>
      </c>
      <c r="H40" s="50"/>
      <c r="I40" s="51"/>
      <c r="J40" s="52">
        <f t="shared" si="84"/>
        <v>0</v>
      </c>
      <c r="K40" s="75">
        <f t="shared" si="85"/>
        <v>0</v>
      </c>
      <c r="L40" s="50"/>
      <c r="M40" s="51"/>
      <c r="N40" s="52">
        <f t="shared" si="86"/>
        <v>0</v>
      </c>
      <c r="O40" s="50"/>
      <c r="P40" s="51"/>
      <c r="Q40" s="52">
        <f t="shared" si="87"/>
        <v>0</v>
      </c>
      <c r="R40" s="75">
        <f t="shared" si="88"/>
        <v>0</v>
      </c>
      <c r="S40" s="85">
        <f t="shared" si="89"/>
        <v>0</v>
      </c>
      <c r="T40" s="75" t="str">
        <f t="shared" si="162"/>
        <v/>
      </c>
      <c r="U40" s="75" t="str">
        <f t="shared" si="91"/>
        <v/>
      </c>
      <c r="V40" s="88">
        <f t="shared" si="92"/>
        <v>0</v>
      </c>
      <c r="W40" s="75" t="str">
        <f t="shared" si="163"/>
        <v/>
      </c>
      <c r="X40" s="85" t="str">
        <f t="shared" si="164"/>
        <v/>
      </c>
      <c r="Y40" s="75" t="str">
        <f t="shared" si="95"/>
        <v/>
      </c>
      <c r="Z40" s="88">
        <f t="shared" si="96"/>
        <v>0</v>
      </c>
      <c r="AA40" s="75" t="str">
        <f t="shared" si="165"/>
        <v/>
      </c>
      <c r="AC40" s="62" t="s">
        <v>44</v>
      </c>
      <c r="AD40" s="62"/>
      <c r="AE40" s="46">
        <f>COUNTIF(B$14:B$44,"se")</f>
        <v>0</v>
      </c>
    </row>
    <row r="41" spans="1:31" s="11" customFormat="1" ht="14.25" customHeight="1" x14ac:dyDescent="0.35">
      <c r="A41" s="47">
        <v>45897</v>
      </c>
      <c r="B41" s="48"/>
      <c r="C41" s="49"/>
      <c r="D41" s="42"/>
      <c r="E41" s="50"/>
      <c r="F41" s="51"/>
      <c r="G41" s="52">
        <f t="shared" si="83"/>
        <v>0</v>
      </c>
      <c r="H41" s="50"/>
      <c r="I41" s="51"/>
      <c r="J41" s="52">
        <f t="shared" si="84"/>
        <v>0</v>
      </c>
      <c r="K41" s="75">
        <f t="shared" si="85"/>
        <v>0</v>
      </c>
      <c r="L41" s="50"/>
      <c r="M41" s="51"/>
      <c r="N41" s="52">
        <f t="shared" si="86"/>
        <v>0</v>
      </c>
      <c r="O41" s="50"/>
      <c r="P41" s="51"/>
      <c r="Q41" s="52">
        <f t="shared" si="87"/>
        <v>0</v>
      </c>
      <c r="R41" s="75">
        <f t="shared" si="88"/>
        <v>0</v>
      </c>
      <c r="S41" s="85">
        <f t="shared" si="89"/>
        <v>0</v>
      </c>
      <c r="T41" s="75" t="str">
        <f t="shared" si="162"/>
        <v/>
      </c>
      <c r="U41" s="75" t="str">
        <f t="shared" si="91"/>
        <v/>
      </c>
      <c r="V41" s="88">
        <f t="shared" si="92"/>
        <v>0</v>
      </c>
      <c r="W41" s="75" t="str">
        <f t="shared" si="163"/>
        <v/>
      </c>
      <c r="X41" s="85" t="str">
        <f t="shared" si="164"/>
        <v/>
      </c>
      <c r="Y41" s="75" t="str">
        <f t="shared" si="95"/>
        <v/>
      </c>
      <c r="Z41" s="88">
        <f t="shared" si="96"/>
        <v>0</v>
      </c>
      <c r="AA41" s="75" t="str">
        <f t="shared" si="165"/>
        <v/>
      </c>
      <c r="AC41" s="62" t="s">
        <v>45</v>
      </c>
      <c r="AD41" s="62"/>
      <c r="AE41" s="46">
        <f>COUNTIF(B$14:B$44,"df")</f>
        <v>0</v>
      </c>
    </row>
    <row r="42" spans="1:31" s="11" customFormat="1" ht="14.25" customHeight="1" x14ac:dyDescent="0.35">
      <c r="A42" s="47">
        <v>45898</v>
      </c>
      <c r="B42" s="48"/>
      <c r="C42" s="49"/>
      <c r="D42" s="42"/>
      <c r="E42" s="50"/>
      <c r="F42" s="51"/>
      <c r="G42" s="52">
        <f t="shared" ref="G42:G44" si="166">IF(E42="",0,CONCATENATE(E42,":",F42))</f>
        <v>0</v>
      </c>
      <c r="H42" s="50"/>
      <c r="I42" s="51"/>
      <c r="J42" s="52">
        <f t="shared" ref="J42:J44" si="167">IF(H42="",0,CONCATENATE(H42,":",I42))</f>
        <v>0</v>
      </c>
      <c r="K42" s="75">
        <f t="shared" ref="K42:K44" si="168">J42-G42</f>
        <v>0</v>
      </c>
      <c r="L42" s="50"/>
      <c r="M42" s="51"/>
      <c r="N42" s="52">
        <f t="shared" ref="N42:N44" si="169">IF(L42="",0,CONCATENATE(L42,":",M42))</f>
        <v>0</v>
      </c>
      <c r="O42" s="50"/>
      <c r="P42" s="51"/>
      <c r="Q42" s="52">
        <f t="shared" ref="Q42:Q44" si="170">IF(O42="",0,CONCATENATE(O42,":",P42))</f>
        <v>0</v>
      </c>
      <c r="R42" s="75">
        <f t="shared" ref="R42:R44" si="171">Q42-N42</f>
        <v>0</v>
      </c>
      <c r="S42" s="85">
        <f t="shared" ref="S42:S44" si="172">K42+R42</f>
        <v>0</v>
      </c>
      <c r="T42" s="75" t="str">
        <f t="shared" ref="T42" si="173">IF(B42="av",($E$7)*(-1),IF(B42="df",($E$7)*(-1),IF(D42="X","",IF(B42="sd",ROUND(S42-($E$7*(1-$AE$4)),10),IF(S42=0,"",ROUND(S42-$E$7,10))))))</f>
        <v/>
      </c>
      <c r="U42" s="75" t="str">
        <f t="shared" ref="U42:U44" si="174">IF(T42&gt;0,T42,0)</f>
        <v/>
      </c>
      <c r="V42" s="88">
        <f t="shared" ref="V42:V44" si="175">IF(T42&lt;0,T42*(-1),0)</f>
        <v>0</v>
      </c>
      <c r="W42" s="75" t="str">
        <f t="shared" ref="W42" si="176">IF(U42=V42,U42,IF(V42&gt;0,V42,U42))</f>
        <v/>
      </c>
      <c r="X42" s="85" t="str">
        <f t="shared" ref="X42" si="177">IF(D42="X",ROUND(S42-$E$7,10),"")</f>
        <v/>
      </c>
      <c r="Y42" s="75" t="str">
        <f t="shared" ref="Y42:Y44" si="178">IF(X42&gt;0,X42,0)</f>
        <v/>
      </c>
      <c r="Z42" s="88">
        <f t="shared" ref="Z42:Z44" si="179">IF(X42&lt;0,X42*(-1),0)</f>
        <v>0</v>
      </c>
      <c r="AA42" s="75" t="str">
        <f t="shared" ref="AA42" si="180">IF(Y42=Z42,Y42,IF(Z42&gt;0,Z42,Y42))</f>
        <v/>
      </c>
      <c r="AC42" s="63" t="s">
        <v>46</v>
      </c>
      <c r="AD42" s="89"/>
      <c r="AE42" s="64"/>
    </row>
    <row r="43" spans="1:31" s="11" customFormat="1" ht="14.25" customHeight="1" x14ac:dyDescent="0.35">
      <c r="A43" s="40">
        <v>45899</v>
      </c>
      <c r="B43" s="41"/>
      <c r="C43" s="42"/>
      <c r="D43" s="42"/>
      <c r="E43" s="43"/>
      <c r="F43" s="44"/>
      <c r="G43" s="52">
        <f t="shared" ref="G43" si="181">IF(E43="",0,CONCATENATE(E43,":",F43))</f>
        <v>0</v>
      </c>
      <c r="H43" s="43"/>
      <c r="I43" s="44"/>
      <c r="J43" s="52">
        <f t="shared" ref="J43" si="182">IF(H43="",0,CONCATENATE(H43,":",I43))</f>
        <v>0</v>
      </c>
      <c r="K43" s="79">
        <f t="shared" ref="K43" si="183">J43-G43</f>
        <v>0</v>
      </c>
      <c r="L43" s="43"/>
      <c r="M43" s="44"/>
      <c r="N43" s="52">
        <f t="shared" ref="N43" si="184">IF(L43="",0,CONCATENATE(L43,":",M43))</f>
        <v>0</v>
      </c>
      <c r="O43" s="43"/>
      <c r="P43" s="44"/>
      <c r="Q43" s="52">
        <f t="shared" ref="Q43" si="185">IF(O43="",0,CONCATENATE(O43,":",P43))</f>
        <v>0</v>
      </c>
      <c r="R43" s="79">
        <f t="shared" ref="R43" si="186">Q43-N43</f>
        <v>0</v>
      </c>
      <c r="S43" s="86">
        <f t="shared" ref="S43" si="187">K43+R43</f>
        <v>0</v>
      </c>
      <c r="T43" s="79" t="str">
        <f t="shared" ref="T43:T44" si="188">IF($D43="X","",IF($S43=0,"",ROUND($S43,10)))</f>
        <v/>
      </c>
      <c r="U43" s="79" t="str">
        <f t="shared" ref="U43" si="189">IF(T43&gt;0,T43,0)</f>
        <v/>
      </c>
      <c r="V43" s="87">
        <f t="shared" ref="V43" si="190">IF(T43&lt;0,T43*(-1),0)</f>
        <v>0</v>
      </c>
      <c r="W43" s="79" t="str">
        <f t="shared" ref="W43:W44" si="191">IF($D43="X","",IF($S43=0,"",ROUND($S43,10)))</f>
        <v/>
      </c>
      <c r="X43" s="79" t="str">
        <f t="shared" ref="X43:X44" si="192">IF($D43="X",ROUND($S43,10),"")</f>
        <v/>
      </c>
      <c r="Y43" s="79" t="str">
        <f t="shared" ref="Y43" si="193">IF(X43&gt;0,X43,0)</f>
        <v/>
      </c>
      <c r="Z43" s="79">
        <f t="shared" ref="Z43" si="194">IF(X43&lt;0,X43*(-1),0)</f>
        <v>0</v>
      </c>
      <c r="AA43" s="79" t="str">
        <f t="shared" ref="AA43:AA44" si="195">IF($D43="X",ROUND($S43,10),"")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0">
        <v>45900</v>
      </c>
      <c r="B44" s="41"/>
      <c r="C44" s="42"/>
      <c r="D44" s="42"/>
      <c r="E44" s="43"/>
      <c r="F44" s="44"/>
      <c r="G44" s="52">
        <f t="shared" si="166"/>
        <v>0</v>
      </c>
      <c r="H44" s="43"/>
      <c r="I44" s="44"/>
      <c r="J44" s="52">
        <f t="shared" si="167"/>
        <v>0</v>
      </c>
      <c r="K44" s="79">
        <f t="shared" si="168"/>
        <v>0</v>
      </c>
      <c r="L44" s="43"/>
      <c r="M44" s="44"/>
      <c r="N44" s="52">
        <f t="shared" si="169"/>
        <v>0</v>
      </c>
      <c r="O44" s="43"/>
      <c r="P44" s="44"/>
      <c r="Q44" s="52">
        <f t="shared" si="170"/>
        <v>0</v>
      </c>
      <c r="R44" s="79">
        <f t="shared" si="171"/>
        <v>0</v>
      </c>
      <c r="S44" s="86">
        <f t="shared" si="172"/>
        <v>0</v>
      </c>
      <c r="T44" s="79" t="str">
        <f t="shared" si="188"/>
        <v/>
      </c>
      <c r="U44" s="79" t="str">
        <f t="shared" si="174"/>
        <v/>
      </c>
      <c r="V44" s="87">
        <f t="shared" si="175"/>
        <v>0</v>
      </c>
      <c r="W44" s="79" t="str">
        <f t="shared" si="191"/>
        <v/>
      </c>
      <c r="X44" s="79" t="str">
        <f t="shared" si="192"/>
        <v/>
      </c>
      <c r="Y44" s="79" t="str">
        <f t="shared" si="178"/>
        <v/>
      </c>
      <c r="Z44" s="79">
        <f t="shared" si="179"/>
        <v>0</v>
      </c>
      <c r="AA44" s="79" t="str">
        <f t="shared" si="195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147" priority="63" stopIfTrue="1">
      <formula>$U$45-$V$45&lt;0</formula>
    </cfRule>
  </conditionalFormatting>
  <conditionalFormatting sqref="W14">
    <cfRule type="cellIs" dxfId="146" priority="47" stopIfTrue="1" operator="equal">
      <formula>$U14</formula>
    </cfRule>
    <cfRule type="cellIs" dxfId="145" priority="48" stopIfTrue="1" operator="equal">
      <formula>$V14</formula>
    </cfRule>
  </conditionalFormatting>
  <conditionalFormatting sqref="W17:W21">
    <cfRule type="cellIs" dxfId="144" priority="11" stopIfTrue="1" operator="equal">
      <formula>$U17</formula>
    </cfRule>
    <cfRule type="cellIs" dxfId="143" priority="12" stopIfTrue="1" operator="equal">
      <formula>$V17</formula>
    </cfRule>
  </conditionalFormatting>
  <conditionalFormatting sqref="W24:W28">
    <cfRule type="cellIs" dxfId="142" priority="7" stopIfTrue="1" operator="equal">
      <formula>$U24</formula>
    </cfRule>
    <cfRule type="cellIs" dxfId="141" priority="8" stopIfTrue="1" operator="equal">
      <formula>$V24</formula>
    </cfRule>
  </conditionalFormatting>
  <conditionalFormatting sqref="W31:W35">
    <cfRule type="cellIs" dxfId="140" priority="3" stopIfTrue="1" operator="equal">
      <formula>$U31</formula>
    </cfRule>
    <cfRule type="cellIs" dxfId="139" priority="4" stopIfTrue="1" operator="equal">
      <formula>$V31</formula>
    </cfRule>
  </conditionalFormatting>
  <conditionalFormatting sqref="W38:W42">
    <cfRule type="cellIs" dxfId="138" priority="43" stopIfTrue="1" operator="equal">
      <formula>$U38</formula>
    </cfRule>
    <cfRule type="cellIs" dxfId="137" priority="44" stopIfTrue="1" operator="equal">
      <formula>$V38</formula>
    </cfRule>
  </conditionalFormatting>
  <conditionalFormatting sqref="W45 AA45">
    <cfRule type="expression" dxfId="136" priority="59" stopIfTrue="1">
      <formula>V$45&gt;U$45</formula>
    </cfRule>
  </conditionalFormatting>
  <conditionalFormatting sqref="AA14">
    <cfRule type="cellIs" dxfId="135" priority="45" stopIfTrue="1" operator="equal">
      <formula>$Y14</formula>
    </cfRule>
    <cfRule type="cellIs" dxfId="134" priority="46" stopIfTrue="1" operator="equal">
      <formula>$Z14</formula>
    </cfRule>
  </conditionalFormatting>
  <conditionalFormatting sqref="AA17:AA21">
    <cfRule type="cellIs" dxfId="133" priority="9" stopIfTrue="1" operator="equal">
      <formula>$Y17</formula>
    </cfRule>
    <cfRule type="cellIs" dxfId="132" priority="10" stopIfTrue="1" operator="equal">
      <formula>$Z17</formula>
    </cfRule>
  </conditionalFormatting>
  <conditionalFormatting sqref="AA24:AA28">
    <cfRule type="cellIs" dxfId="131" priority="5" stopIfTrue="1" operator="equal">
      <formula>$Y24</formula>
    </cfRule>
    <cfRule type="cellIs" dxfId="130" priority="6" stopIfTrue="1" operator="equal">
      <formula>$Z24</formula>
    </cfRule>
  </conditionalFormatting>
  <conditionalFormatting sqref="AA31:AA35">
    <cfRule type="cellIs" dxfId="129" priority="1" stopIfTrue="1" operator="equal">
      <formula>$Y31</formula>
    </cfRule>
    <cfRule type="cellIs" dxfId="128" priority="2" stopIfTrue="1" operator="equal">
      <formula>$Z31</formula>
    </cfRule>
  </conditionalFormatting>
  <conditionalFormatting sqref="AA38:AA42">
    <cfRule type="cellIs" dxfId="127" priority="41" stopIfTrue="1" operator="equal">
      <formula>$Y38</formula>
    </cfRule>
    <cfRule type="cellIs" dxfId="126" priority="42" stopIfTrue="1" operator="equal">
      <formula>$Z38</formula>
    </cfRule>
  </conditionalFormatting>
  <conditionalFormatting sqref="AE16:AE17 AE28:AE29">
    <cfRule type="expression" dxfId="125" priority="60" stopIfTrue="1">
      <formula>$AD16&lt;0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ignoredErrors>
    <ignoredError sqref="W4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122"/>
  <sheetViews>
    <sheetView workbookViewId="0">
      <selection activeCell="E17" sqref="E17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75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IF(Apr!AE5="","",Apr!AE5)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46143</v>
      </c>
      <c r="B14" s="41"/>
      <c r="C14" s="42" t="s">
        <v>64</v>
      </c>
      <c r="D14" s="42"/>
      <c r="E14" s="43"/>
      <c r="F14" s="44"/>
      <c r="G14" s="75">
        <f t="shared" ref="G14:G32" si="0">IF(E14="",0,CONCATENATE(E14,":",F14))</f>
        <v>0</v>
      </c>
      <c r="H14" s="43"/>
      <c r="I14" s="44"/>
      <c r="J14" s="75">
        <f t="shared" ref="J14:J32" si="1">IF(H14="",0,CONCATENATE(H14,":",I14))</f>
        <v>0</v>
      </c>
      <c r="K14" s="79">
        <f t="shared" ref="K14:K32" si="2">J14-G14</f>
        <v>0</v>
      </c>
      <c r="L14" s="43"/>
      <c r="M14" s="44"/>
      <c r="N14" s="75">
        <f t="shared" ref="N14:N32" si="3">IF(L14="",0,CONCATENATE(L14,":",M14))</f>
        <v>0</v>
      </c>
      <c r="O14" s="43"/>
      <c r="P14" s="44"/>
      <c r="Q14" s="75">
        <f t="shared" ref="Q14:Q32" si="4">IF(O14="",0,CONCATENATE(O14,":",P14))</f>
        <v>0</v>
      </c>
      <c r="R14" s="79">
        <f t="shared" ref="R14:R31" si="5">Q14-N14</f>
        <v>0</v>
      </c>
      <c r="S14" s="79">
        <f t="shared" ref="S14:S31" si="6">K14+R14</f>
        <v>0</v>
      </c>
      <c r="T14" s="79" t="str">
        <f>IF($D14="X","",IF($S14=0,"",ROUND($S14,10)))</f>
        <v/>
      </c>
      <c r="U14" s="79" t="str">
        <f t="shared" ref="U14:U15" si="7">IF(T14&gt;0,T14,0)</f>
        <v/>
      </c>
      <c r="V14" s="87">
        <f t="shared" ref="V14:V15" si="8">IF(T14&lt;0,T14*(-1),0)</f>
        <v>0</v>
      </c>
      <c r="W14" s="79" t="str">
        <f>IF($D14="X","",IF($S14=0,"",ROUND($S14,10)))</f>
        <v/>
      </c>
      <c r="X14" s="79" t="str">
        <f>IF($D14="X",ROUND($S14,10),"")</f>
        <v/>
      </c>
      <c r="Y14" s="79" t="str">
        <f t="shared" ref="Y14:Y15" si="9">IF(X14&gt;0,X14,0)</f>
        <v/>
      </c>
      <c r="Z14" s="79">
        <f t="shared" ref="Z14:Z15" si="10">IF(X14&lt;0,X14*(-1),0)</f>
        <v>0</v>
      </c>
      <c r="AA14" s="79" t="str">
        <f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46144</v>
      </c>
      <c r="B15" s="41"/>
      <c r="C15" s="42"/>
      <c r="D15" s="42"/>
      <c r="E15" s="43"/>
      <c r="F15" s="44"/>
      <c r="G15" s="75">
        <f t="shared" si="0"/>
        <v>0</v>
      </c>
      <c r="H15" s="43"/>
      <c r="I15" s="44"/>
      <c r="J15" s="75">
        <f t="shared" si="1"/>
        <v>0</v>
      </c>
      <c r="K15" s="79">
        <f t="shared" si="2"/>
        <v>0</v>
      </c>
      <c r="L15" s="43"/>
      <c r="M15" s="44"/>
      <c r="N15" s="75">
        <f t="shared" si="3"/>
        <v>0</v>
      </c>
      <c r="O15" s="43"/>
      <c r="P15" s="44"/>
      <c r="Q15" s="75">
        <f t="shared" si="4"/>
        <v>0</v>
      </c>
      <c r="R15" s="79">
        <f t="shared" si="5"/>
        <v>0</v>
      </c>
      <c r="S15" s="79">
        <f t="shared" si="6"/>
        <v>0</v>
      </c>
      <c r="T15" s="79" t="str">
        <f t="shared" ref="T15:T16" si="11">IF($D15="X","",IF($S15=0,"",ROUND($S15,10)))</f>
        <v/>
      </c>
      <c r="U15" s="79" t="str">
        <f t="shared" si="7"/>
        <v/>
      </c>
      <c r="V15" s="87">
        <f t="shared" si="8"/>
        <v>0</v>
      </c>
      <c r="W15" s="79" t="str">
        <f t="shared" ref="W15:W16" si="12">IF($D15="X","",IF($S15=0,"",ROUND($S15,10)))</f>
        <v/>
      </c>
      <c r="X15" s="79" t="str">
        <f t="shared" ref="X15:X16" si="13">IF($D15="X",ROUND($S15,10),"")</f>
        <v/>
      </c>
      <c r="Y15" s="79" t="str">
        <f t="shared" si="9"/>
        <v/>
      </c>
      <c r="Z15" s="79">
        <f t="shared" si="10"/>
        <v>0</v>
      </c>
      <c r="AA15" s="79" t="str">
        <f t="shared" ref="AA15:AA16" si="14">IF($D15="X",ROUND($S15,10),"")</f>
        <v/>
      </c>
      <c r="AC15" s="45" t="s">
        <v>51</v>
      </c>
      <c r="AD15" s="92">
        <f>Apr!AD17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46145</v>
      </c>
      <c r="B16" s="41"/>
      <c r="C16" s="42"/>
      <c r="D16" s="42"/>
      <c r="E16" s="43"/>
      <c r="F16" s="44"/>
      <c r="G16" s="75">
        <f t="shared" ref="G16:G17" si="15">IF(E16="",0,CONCATENATE(E16,":",F16))</f>
        <v>0</v>
      </c>
      <c r="H16" s="43"/>
      <c r="I16" s="44"/>
      <c r="J16" s="75">
        <f t="shared" ref="J16:J17" si="16">IF(H16="",0,CONCATENATE(H16,":",I16))</f>
        <v>0</v>
      </c>
      <c r="K16" s="79">
        <f t="shared" ref="K16:K17" si="17">J16-G16</f>
        <v>0</v>
      </c>
      <c r="L16" s="43"/>
      <c r="M16" s="44"/>
      <c r="N16" s="75">
        <f t="shared" ref="N16:N17" si="18">IF(L16="",0,CONCATENATE(L16,":",M16))</f>
        <v>0</v>
      </c>
      <c r="O16" s="43"/>
      <c r="P16" s="44"/>
      <c r="Q16" s="75">
        <f t="shared" ref="Q16:Q17" si="19">IF(O16="",0,CONCATENATE(O16,":",P16))</f>
        <v>0</v>
      </c>
      <c r="R16" s="79">
        <f t="shared" ref="R16:R17" si="20">Q16-N16</f>
        <v>0</v>
      </c>
      <c r="S16" s="79">
        <f t="shared" ref="S16:S17" si="21">K16+R16</f>
        <v>0</v>
      </c>
      <c r="T16" s="79" t="str">
        <f t="shared" si="11"/>
        <v/>
      </c>
      <c r="U16" s="79" t="str">
        <f t="shared" ref="U16:U17" si="22">IF(T16&gt;0,T16,0)</f>
        <v/>
      </c>
      <c r="V16" s="87">
        <f t="shared" ref="V16:V17" si="23">IF(T16&lt;0,T16*(-1),0)</f>
        <v>0</v>
      </c>
      <c r="W16" s="79" t="str">
        <f t="shared" si="12"/>
        <v/>
      </c>
      <c r="X16" s="79" t="str">
        <f t="shared" si="13"/>
        <v/>
      </c>
      <c r="Y16" s="79" t="str">
        <f t="shared" ref="Y16:Y17" si="24">IF(X16&gt;0,X16,0)</f>
        <v/>
      </c>
      <c r="Z16" s="79">
        <f t="shared" ref="Z16:Z17" si="25">IF(X16&lt;0,X16*(-1),0)</f>
        <v>0</v>
      </c>
      <c r="AA16" s="79" t="str">
        <f t="shared" si="14"/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46146</v>
      </c>
      <c r="B17" s="48"/>
      <c r="C17" s="49"/>
      <c r="D17" s="42"/>
      <c r="E17" s="50"/>
      <c r="F17" s="51"/>
      <c r="G17" s="75">
        <f t="shared" si="15"/>
        <v>0</v>
      </c>
      <c r="H17" s="50"/>
      <c r="I17" s="51"/>
      <c r="J17" s="75">
        <f t="shared" si="16"/>
        <v>0</v>
      </c>
      <c r="K17" s="75">
        <f t="shared" si="17"/>
        <v>0</v>
      </c>
      <c r="L17" s="50"/>
      <c r="M17" s="51"/>
      <c r="N17" s="75">
        <f t="shared" si="18"/>
        <v>0</v>
      </c>
      <c r="O17" s="50"/>
      <c r="P17" s="51"/>
      <c r="Q17" s="75">
        <f t="shared" si="19"/>
        <v>0</v>
      </c>
      <c r="R17" s="75">
        <f t="shared" si="20"/>
        <v>0</v>
      </c>
      <c r="S17" s="85">
        <f t="shared" si="21"/>
        <v>0</v>
      </c>
      <c r="T17" s="75" t="str">
        <f t="shared" ref="T17" si="26">IF(B17="av",($E$7)*(-1),IF(B17="df",($E$7)*(-1),IF(D17="X","",IF(B17="sd",ROUND(S17-($E$7*(1-$AE$4)),10),IF(S17=0,"",ROUND(S17-$E$7,10))))))</f>
        <v/>
      </c>
      <c r="U17" s="75" t="str">
        <f t="shared" si="22"/>
        <v/>
      </c>
      <c r="V17" s="88">
        <f t="shared" si="23"/>
        <v>0</v>
      </c>
      <c r="W17" s="75" t="str">
        <f t="shared" ref="W17" si="27">IF(U17=V17,U17,IF(V17&gt;0,V17,U17))</f>
        <v/>
      </c>
      <c r="X17" s="85" t="str">
        <f t="shared" ref="X17" si="28">IF(D17="X",ROUND(S17-$E$7,10),"")</f>
        <v/>
      </c>
      <c r="Y17" s="75" t="str">
        <f t="shared" si="24"/>
        <v/>
      </c>
      <c r="Z17" s="88">
        <f t="shared" si="25"/>
        <v>0</v>
      </c>
      <c r="AA17" s="75" t="str">
        <f t="shared" ref="AA17" si="29">IF(Y17=Z17,Y17,IF(Z17&gt;0,Z17,Y17))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46147</v>
      </c>
      <c r="B18" s="48"/>
      <c r="C18" s="49"/>
      <c r="D18" s="42"/>
      <c r="E18" s="50"/>
      <c r="F18" s="51"/>
      <c r="G18" s="75">
        <f t="shared" ref="G18:G24" si="30">IF(E18="",0,CONCATENATE(E18,":",F18))</f>
        <v>0</v>
      </c>
      <c r="H18" s="50"/>
      <c r="I18" s="51"/>
      <c r="J18" s="75">
        <f t="shared" ref="J18:J24" si="31">IF(H18="",0,CONCATENATE(H18,":",I18))</f>
        <v>0</v>
      </c>
      <c r="K18" s="75">
        <f t="shared" ref="K18:K24" si="32">J18-G18</f>
        <v>0</v>
      </c>
      <c r="L18" s="50"/>
      <c r="M18" s="51"/>
      <c r="N18" s="75">
        <f t="shared" ref="N18:N24" si="33">IF(L18="",0,CONCATENATE(L18,":",M18))</f>
        <v>0</v>
      </c>
      <c r="O18" s="50"/>
      <c r="P18" s="51"/>
      <c r="Q18" s="75">
        <f t="shared" ref="Q18:Q24" si="34">IF(O18="",0,CONCATENATE(O18,":",P18))</f>
        <v>0</v>
      </c>
      <c r="R18" s="75">
        <f t="shared" ref="R18:R24" si="35">Q18-N18</f>
        <v>0</v>
      </c>
      <c r="S18" s="85">
        <f t="shared" ref="S18:S24" si="36">K18+R18</f>
        <v>0</v>
      </c>
      <c r="T18" s="75" t="str">
        <f t="shared" ref="T18" si="37">IF(B18="av",($E$7)*(-1),IF(B18="df",($E$7)*(-1),IF(D18="X","",IF(B18="sd",ROUND(S18-($E$7*(1-$AE$4)),10),IF(S18=0,"",ROUND(S18-$E$7,10))))))</f>
        <v/>
      </c>
      <c r="U18" s="75" t="str">
        <f t="shared" ref="U18:U24" si="38">IF(T18&gt;0,T18,0)</f>
        <v/>
      </c>
      <c r="V18" s="88">
        <f t="shared" ref="V18:V24" si="39">IF(T18&lt;0,T18*(-1),0)</f>
        <v>0</v>
      </c>
      <c r="W18" s="75" t="str">
        <f t="shared" ref="W18" si="40">IF(U18=V18,U18,IF(V18&gt;0,V18,U18))</f>
        <v/>
      </c>
      <c r="X18" s="85" t="str">
        <f t="shared" ref="X18" si="41">IF(D18="X",ROUND(S18-$E$7,10),"")</f>
        <v/>
      </c>
      <c r="Y18" s="75" t="str">
        <f t="shared" ref="Y18:Y24" si="42">IF(X18&gt;0,X18,0)</f>
        <v/>
      </c>
      <c r="Z18" s="88">
        <f t="shared" ref="Z18:Z24" si="43">IF(X18&lt;0,X18*(-1),0)</f>
        <v>0</v>
      </c>
      <c r="AA18" s="75" t="str">
        <f t="shared" ref="AA18" si="44">IF(Y18=Z18,Y18,IF(Z18&gt;0,Z18,Y18))</f>
        <v/>
      </c>
      <c r="AE18" s="55"/>
      <c r="AL18" s="53"/>
    </row>
    <row r="19" spans="1:38" s="11" customFormat="1" ht="14.25" customHeight="1" x14ac:dyDescent="0.35">
      <c r="A19" s="47">
        <v>46148</v>
      </c>
      <c r="B19" s="48"/>
      <c r="C19" s="49"/>
      <c r="D19" s="42"/>
      <c r="E19" s="50"/>
      <c r="F19" s="51"/>
      <c r="G19" s="75">
        <f t="shared" ref="G19:G20" si="45">IF(E19="",0,CONCATENATE(E19,":",F19))</f>
        <v>0</v>
      </c>
      <c r="H19" s="50"/>
      <c r="I19" s="51"/>
      <c r="J19" s="75">
        <f t="shared" ref="J19:J20" si="46">IF(H19="",0,CONCATENATE(H19,":",I19))</f>
        <v>0</v>
      </c>
      <c r="K19" s="75">
        <f t="shared" ref="K19:K20" si="47">J19-G19</f>
        <v>0</v>
      </c>
      <c r="L19" s="50"/>
      <c r="M19" s="51"/>
      <c r="N19" s="75">
        <f t="shared" ref="N19:N20" si="48">IF(L19="",0,CONCATENATE(L19,":",M19))</f>
        <v>0</v>
      </c>
      <c r="O19" s="50"/>
      <c r="P19" s="51"/>
      <c r="Q19" s="75">
        <f t="shared" ref="Q19:Q20" si="49">IF(O19="",0,CONCATENATE(O19,":",P19))</f>
        <v>0</v>
      </c>
      <c r="R19" s="75">
        <f t="shared" ref="R19:R20" si="50">Q19-N19</f>
        <v>0</v>
      </c>
      <c r="S19" s="85">
        <f t="shared" ref="S19:S20" si="51">K19+R19</f>
        <v>0</v>
      </c>
      <c r="T19" s="75" t="str">
        <f t="shared" ref="T19:T20" si="52">IF(B19="av",($E$7)*(-1),IF(B19="df",($E$7)*(-1),IF(D19="X","",IF(B19="sd",ROUND(S19-($E$7*(1-$AE$4)),10),IF(S19=0,"",ROUND(S19-$E$7,10))))))</f>
        <v/>
      </c>
      <c r="U19" s="75" t="str">
        <f t="shared" ref="U19:U20" si="53">IF(T19&gt;0,T19,0)</f>
        <v/>
      </c>
      <c r="V19" s="88">
        <f t="shared" ref="V19:V20" si="54">IF(T19&lt;0,T19*(-1),0)</f>
        <v>0</v>
      </c>
      <c r="W19" s="75" t="str">
        <f t="shared" ref="W19:W20" si="55">IF(U19=V19,U19,IF(V19&gt;0,V19,U19))</f>
        <v/>
      </c>
      <c r="X19" s="85" t="str">
        <f t="shared" ref="X19:X20" si="56">IF(D19="X",ROUND(S19-$E$7,10),"")</f>
        <v/>
      </c>
      <c r="Y19" s="75" t="str">
        <f t="shared" ref="Y19:Y20" si="57">IF(X19&gt;0,X19,0)</f>
        <v/>
      </c>
      <c r="Z19" s="88">
        <f t="shared" ref="Z19:Z20" si="58">IF(X19&lt;0,X19*(-1),0)</f>
        <v>0</v>
      </c>
      <c r="AA19" s="75" t="str">
        <f t="shared" ref="AA19:AA20" si="59">IF(Y19=Z19,Y19,IF(Z19&gt;0,Z19,Y19))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46149</v>
      </c>
      <c r="B20" s="48"/>
      <c r="C20" s="49"/>
      <c r="D20" s="42"/>
      <c r="E20" s="50"/>
      <c r="F20" s="51"/>
      <c r="G20" s="75">
        <f t="shared" si="45"/>
        <v>0</v>
      </c>
      <c r="H20" s="50"/>
      <c r="I20" s="51"/>
      <c r="J20" s="75">
        <f t="shared" si="46"/>
        <v>0</v>
      </c>
      <c r="K20" s="75">
        <f t="shared" si="47"/>
        <v>0</v>
      </c>
      <c r="L20" s="50"/>
      <c r="M20" s="51"/>
      <c r="N20" s="75">
        <f t="shared" si="48"/>
        <v>0</v>
      </c>
      <c r="O20" s="50"/>
      <c r="P20" s="51"/>
      <c r="Q20" s="75">
        <f t="shared" si="49"/>
        <v>0</v>
      </c>
      <c r="R20" s="75">
        <f t="shared" si="50"/>
        <v>0</v>
      </c>
      <c r="S20" s="85">
        <f t="shared" si="51"/>
        <v>0</v>
      </c>
      <c r="T20" s="75" t="str">
        <f t="shared" si="52"/>
        <v/>
      </c>
      <c r="U20" s="75" t="str">
        <f t="shared" si="53"/>
        <v/>
      </c>
      <c r="V20" s="88">
        <f t="shared" si="54"/>
        <v>0</v>
      </c>
      <c r="W20" s="75" t="str">
        <f t="shared" si="55"/>
        <v/>
      </c>
      <c r="X20" s="85" t="str">
        <f t="shared" si="56"/>
        <v/>
      </c>
      <c r="Y20" s="75" t="str">
        <f t="shared" si="57"/>
        <v/>
      </c>
      <c r="Z20" s="88">
        <f t="shared" si="58"/>
        <v>0</v>
      </c>
      <c r="AA20" s="75" t="str">
        <f t="shared" si="59"/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46150</v>
      </c>
      <c r="B21" s="48"/>
      <c r="C21" s="49"/>
      <c r="D21" s="42"/>
      <c r="E21" s="50"/>
      <c r="F21" s="51"/>
      <c r="G21" s="75">
        <f t="shared" si="30"/>
        <v>0</v>
      </c>
      <c r="H21" s="50"/>
      <c r="I21" s="51"/>
      <c r="J21" s="75">
        <f t="shared" si="31"/>
        <v>0</v>
      </c>
      <c r="K21" s="75">
        <f t="shared" si="32"/>
        <v>0</v>
      </c>
      <c r="L21" s="50"/>
      <c r="M21" s="51"/>
      <c r="N21" s="75">
        <f t="shared" si="33"/>
        <v>0</v>
      </c>
      <c r="O21" s="50"/>
      <c r="P21" s="51"/>
      <c r="Q21" s="75">
        <f t="shared" si="34"/>
        <v>0</v>
      </c>
      <c r="R21" s="75">
        <f t="shared" si="35"/>
        <v>0</v>
      </c>
      <c r="S21" s="85">
        <f t="shared" si="36"/>
        <v>0</v>
      </c>
      <c r="T21" s="75" t="str">
        <f>IF(B21="av",($E$7)*(-1),IF(B21="df",($E$7)*(-1),IF(D21="X","",IF(B21="sd",ROUND(S21-($E$7*(1-$AE$4)),10),IF(S21=0,"",ROUND(S21-$E$7,10))))))</f>
        <v/>
      </c>
      <c r="U21" s="75" t="str">
        <f t="shared" si="38"/>
        <v/>
      </c>
      <c r="V21" s="88">
        <f t="shared" si="39"/>
        <v>0</v>
      </c>
      <c r="W21" s="75" t="str">
        <f>IF(U21=V21,U21,IF(V21&gt;0,V21,U21))</f>
        <v/>
      </c>
      <c r="X21" s="85" t="str">
        <f>IF(D21="X",ROUND(S21-$E$7,10),"")</f>
        <v/>
      </c>
      <c r="Y21" s="75" t="str">
        <f t="shared" si="42"/>
        <v/>
      </c>
      <c r="Z21" s="88">
        <f t="shared" si="43"/>
        <v>0</v>
      </c>
      <c r="AA21" s="75" t="str">
        <f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46151</v>
      </c>
      <c r="B22" s="41"/>
      <c r="C22" s="42"/>
      <c r="D22" s="42"/>
      <c r="E22" s="43"/>
      <c r="F22" s="44"/>
      <c r="G22" s="75">
        <f t="shared" ref="G22" si="60">IF(E22="",0,CONCATENATE(E22,":",F22))</f>
        <v>0</v>
      </c>
      <c r="H22" s="43"/>
      <c r="I22" s="44"/>
      <c r="J22" s="75">
        <f t="shared" ref="J22" si="61">IF(H22="",0,CONCATENATE(H22,":",I22))</f>
        <v>0</v>
      </c>
      <c r="K22" s="79">
        <f t="shared" ref="K22" si="62">J22-G22</f>
        <v>0</v>
      </c>
      <c r="L22" s="43"/>
      <c r="M22" s="44"/>
      <c r="N22" s="75">
        <f t="shared" ref="N22" si="63">IF(L22="",0,CONCATENATE(L22,":",M22))</f>
        <v>0</v>
      </c>
      <c r="O22" s="43"/>
      <c r="P22" s="44"/>
      <c r="Q22" s="75">
        <f t="shared" ref="Q22" si="64">IF(O22="",0,CONCATENATE(O22,":",P22))</f>
        <v>0</v>
      </c>
      <c r="R22" s="79">
        <f t="shared" ref="R22" si="65">Q22-N22</f>
        <v>0</v>
      </c>
      <c r="S22" s="79">
        <f t="shared" ref="S22" si="66">K22+R22</f>
        <v>0</v>
      </c>
      <c r="T22" s="79" t="str">
        <f t="shared" ref="T22:T23" si="67">IF($D22="X","",IF($S22=0,"",ROUND($S22,10)))</f>
        <v/>
      </c>
      <c r="U22" s="79" t="str">
        <f t="shared" ref="U22" si="68">IF(T22&gt;0,T22,0)</f>
        <v/>
      </c>
      <c r="V22" s="87">
        <f t="shared" ref="V22" si="69">IF(T22&lt;0,T22*(-1),0)</f>
        <v>0</v>
      </c>
      <c r="W22" s="79" t="str">
        <f t="shared" ref="W22:W23" si="70">IF($D22="X","",IF($S22=0,"",ROUND($S22,10)))</f>
        <v/>
      </c>
      <c r="X22" s="79" t="str">
        <f t="shared" ref="X22:X23" si="71">IF($D22="X",ROUND($S22,10),"")</f>
        <v/>
      </c>
      <c r="Y22" s="79" t="str">
        <f t="shared" ref="Y22" si="72">IF(X22&gt;0,X22,0)</f>
        <v/>
      </c>
      <c r="Z22" s="79">
        <f t="shared" ref="Z22" si="73">IF(X22&lt;0,X22*(-1),0)</f>
        <v>0</v>
      </c>
      <c r="AA22" s="79" t="str">
        <f t="shared" ref="AA22:AA23" si="74">IF($D22="X",ROUND($S22,10),"")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0">
        <v>46152</v>
      </c>
      <c r="B23" s="41"/>
      <c r="C23" s="42"/>
      <c r="D23" s="42"/>
      <c r="E23" s="43"/>
      <c r="F23" s="44"/>
      <c r="G23" s="75">
        <f t="shared" si="30"/>
        <v>0</v>
      </c>
      <c r="H23" s="43"/>
      <c r="I23" s="44"/>
      <c r="J23" s="75">
        <f t="shared" si="31"/>
        <v>0</v>
      </c>
      <c r="K23" s="79">
        <f t="shared" si="32"/>
        <v>0</v>
      </c>
      <c r="L23" s="43"/>
      <c r="M23" s="44"/>
      <c r="N23" s="75">
        <f t="shared" si="33"/>
        <v>0</v>
      </c>
      <c r="O23" s="43"/>
      <c r="P23" s="44"/>
      <c r="Q23" s="75">
        <f t="shared" si="34"/>
        <v>0</v>
      </c>
      <c r="R23" s="79">
        <f t="shared" si="35"/>
        <v>0</v>
      </c>
      <c r="S23" s="79">
        <f t="shared" si="36"/>
        <v>0</v>
      </c>
      <c r="T23" s="79" t="str">
        <f t="shared" si="67"/>
        <v/>
      </c>
      <c r="U23" s="79" t="str">
        <f t="shared" si="38"/>
        <v/>
      </c>
      <c r="V23" s="87">
        <f t="shared" si="39"/>
        <v>0</v>
      </c>
      <c r="W23" s="79" t="str">
        <f t="shared" si="70"/>
        <v/>
      </c>
      <c r="X23" s="79" t="str">
        <f t="shared" si="71"/>
        <v/>
      </c>
      <c r="Y23" s="79" t="str">
        <f t="shared" si="42"/>
        <v/>
      </c>
      <c r="Z23" s="79">
        <f t="shared" si="43"/>
        <v>0</v>
      </c>
      <c r="AA23" s="79" t="str">
        <f t="shared" si="74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46153</v>
      </c>
      <c r="B24" s="48"/>
      <c r="C24" s="49"/>
      <c r="D24" s="42"/>
      <c r="E24" s="50"/>
      <c r="F24" s="51"/>
      <c r="G24" s="75">
        <f t="shared" si="30"/>
        <v>0</v>
      </c>
      <c r="H24" s="50"/>
      <c r="I24" s="51"/>
      <c r="J24" s="75">
        <f t="shared" si="31"/>
        <v>0</v>
      </c>
      <c r="K24" s="75">
        <f t="shared" si="32"/>
        <v>0</v>
      </c>
      <c r="L24" s="50"/>
      <c r="M24" s="51"/>
      <c r="N24" s="75">
        <f t="shared" si="33"/>
        <v>0</v>
      </c>
      <c r="O24" s="50"/>
      <c r="P24" s="51"/>
      <c r="Q24" s="75">
        <f t="shared" si="34"/>
        <v>0</v>
      </c>
      <c r="R24" s="75">
        <f t="shared" si="35"/>
        <v>0</v>
      </c>
      <c r="S24" s="85">
        <f t="shared" si="36"/>
        <v>0</v>
      </c>
      <c r="T24" s="75" t="str">
        <f t="shared" ref="T24" si="75">IF(B24="av",($E$7)*(-1),IF(B24="df",($E$7)*(-1),IF(D24="X","",IF(B24="sd",ROUND(S24-($E$7*(1-$AE$4)),10),IF(S24=0,"",ROUND(S24-$E$7,10))))))</f>
        <v/>
      </c>
      <c r="U24" s="75" t="str">
        <f t="shared" si="38"/>
        <v/>
      </c>
      <c r="V24" s="88">
        <f t="shared" si="39"/>
        <v>0</v>
      </c>
      <c r="W24" s="75" t="str">
        <f t="shared" ref="W24" si="76">IF(U24=V24,U24,IF(V24&gt;0,V24,U24))</f>
        <v/>
      </c>
      <c r="X24" s="85" t="str">
        <f t="shared" ref="X24" si="77">IF(D24="X",ROUND(S24-$E$7,10),"")</f>
        <v/>
      </c>
      <c r="Y24" s="75" t="str">
        <f t="shared" si="42"/>
        <v/>
      </c>
      <c r="Z24" s="88">
        <f t="shared" si="43"/>
        <v>0</v>
      </c>
      <c r="AA24" s="75" t="str">
        <f t="shared" ref="AA24" si="78">IF(Y24=Z24,Y24,IF(Z24&gt;0,Z24,Y24))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46154</v>
      </c>
      <c r="B25" s="48"/>
      <c r="C25" s="49"/>
      <c r="D25" s="42"/>
      <c r="E25" s="50"/>
      <c r="F25" s="51"/>
      <c r="G25" s="75">
        <f t="shared" ref="G25:G29" si="79">IF(E25="",0,CONCATENATE(E25,":",F25))</f>
        <v>0</v>
      </c>
      <c r="H25" s="50"/>
      <c r="I25" s="51"/>
      <c r="J25" s="75">
        <f t="shared" ref="J25:J29" si="80">IF(H25="",0,CONCATENATE(H25,":",I25))</f>
        <v>0</v>
      </c>
      <c r="K25" s="75">
        <f t="shared" ref="K25:K29" si="81">J25-G25</f>
        <v>0</v>
      </c>
      <c r="L25" s="50"/>
      <c r="M25" s="51"/>
      <c r="N25" s="75">
        <f t="shared" ref="N25:N29" si="82">IF(L25="",0,CONCATENATE(L25,":",M25))</f>
        <v>0</v>
      </c>
      <c r="O25" s="50"/>
      <c r="P25" s="51"/>
      <c r="Q25" s="75">
        <f t="shared" ref="Q25:Q29" si="83">IF(O25="",0,CONCATENATE(O25,":",P25))</f>
        <v>0</v>
      </c>
      <c r="R25" s="75">
        <f t="shared" ref="R25:R29" si="84">Q25-N25</f>
        <v>0</v>
      </c>
      <c r="S25" s="85">
        <f t="shared" ref="S25:S29" si="85">K25+R25</f>
        <v>0</v>
      </c>
      <c r="T25" s="75" t="str">
        <f t="shared" ref="T25:T28" si="86">IF(B25="av",($E$7)*(-1),IF(B25="df",($E$7)*(-1),IF(D25="X","",IF(B25="sd",ROUND(S25-($E$7*(1-$AE$4)),10),IF(S25=0,"",ROUND(S25-$E$7,10))))))</f>
        <v/>
      </c>
      <c r="U25" s="75" t="str">
        <f t="shared" ref="U25:U29" si="87">IF(T25&gt;0,T25,0)</f>
        <v/>
      </c>
      <c r="V25" s="88">
        <f t="shared" ref="V25:V29" si="88">IF(T25&lt;0,T25*(-1),0)</f>
        <v>0</v>
      </c>
      <c r="W25" s="75" t="str">
        <f t="shared" ref="W25:W28" si="89">IF(U25=V25,U25,IF(V25&gt;0,V25,U25))</f>
        <v/>
      </c>
      <c r="X25" s="85" t="str">
        <f t="shared" ref="X25:X28" si="90">IF(D25="X",ROUND(S25-$E$7,10),"")</f>
        <v/>
      </c>
      <c r="Y25" s="75" t="str">
        <f t="shared" ref="Y25:Y29" si="91">IF(X25&gt;0,X25,0)</f>
        <v/>
      </c>
      <c r="Z25" s="88">
        <f t="shared" ref="Z25:Z29" si="92">IF(X25&lt;0,X25*(-1),0)</f>
        <v>0</v>
      </c>
      <c r="AA25" s="75" t="str">
        <f t="shared" ref="AA25:AA28" si="93">IF(Y25=Z25,Y25,IF(Z25&gt;0,Z25,Y25))</f>
        <v/>
      </c>
      <c r="AC25" s="45" t="s">
        <v>32</v>
      </c>
      <c r="AD25" s="45"/>
      <c r="AE25" s="46">
        <f>AE23+(AE24*0.5)+Apr!AE25</f>
        <v>0</v>
      </c>
    </row>
    <row r="26" spans="1:38" s="11" customFormat="1" ht="14.25" customHeight="1" x14ac:dyDescent="0.35">
      <c r="A26" s="47">
        <v>46155</v>
      </c>
      <c r="B26" s="48"/>
      <c r="C26" s="49"/>
      <c r="D26" s="42"/>
      <c r="E26" s="50"/>
      <c r="F26" s="51"/>
      <c r="G26" s="75">
        <f t="shared" si="79"/>
        <v>0</v>
      </c>
      <c r="H26" s="50"/>
      <c r="I26" s="51"/>
      <c r="J26" s="75">
        <f t="shared" si="80"/>
        <v>0</v>
      </c>
      <c r="K26" s="75">
        <f t="shared" si="81"/>
        <v>0</v>
      </c>
      <c r="L26" s="50"/>
      <c r="M26" s="51"/>
      <c r="N26" s="75">
        <f t="shared" si="82"/>
        <v>0</v>
      </c>
      <c r="O26" s="50"/>
      <c r="P26" s="51"/>
      <c r="Q26" s="75">
        <f t="shared" si="83"/>
        <v>0</v>
      </c>
      <c r="R26" s="75">
        <f t="shared" si="84"/>
        <v>0</v>
      </c>
      <c r="S26" s="85">
        <f t="shared" si="85"/>
        <v>0</v>
      </c>
      <c r="T26" s="75" t="str">
        <f t="shared" si="86"/>
        <v/>
      </c>
      <c r="U26" s="75" t="str">
        <f t="shared" si="87"/>
        <v/>
      </c>
      <c r="V26" s="88">
        <f t="shared" si="88"/>
        <v>0</v>
      </c>
      <c r="W26" s="75" t="str">
        <f t="shared" si="89"/>
        <v/>
      </c>
      <c r="X26" s="85" t="str">
        <f t="shared" si="90"/>
        <v/>
      </c>
      <c r="Y26" s="75" t="str">
        <f t="shared" si="91"/>
        <v/>
      </c>
      <c r="Z26" s="88">
        <f t="shared" si="92"/>
        <v>0</v>
      </c>
      <c r="AA26" s="75" t="str">
        <f t="shared" si="93"/>
        <v/>
      </c>
      <c r="AE26" s="25"/>
    </row>
    <row r="27" spans="1:38" s="11" customFormat="1" ht="14.25" customHeight="1" x14ac:dyDescent="0.35">
      <c r="A27" s="40">
        <v>46156</v>
      </c>
      <c r="B27" s="41"/>
      <c r="C27" s="42" t="s">
        <v>66</v>
      </c>
      <c r="D27" s="42"/>
      <c r="E27" s="43"/>
      <c r="F27" s="44"/>
      <c r="G27" s="75">
        <f>IF(E27="",0,CONCATENATE(E27,":",F27))</f>
        <v>0</v>
      </c>
      <c r="H27" s="43"/>
      <c r="I27" s="44"/>
      <c r="J27" s="75">
        <f>IF(H27="",0,CONCATENATE(H27,":",I27))</f>
        <v>0</v>
      </c>
      <c r="K27" s="79">
        <f>J27-G27</f>
        <v>0</v>
      </c>
      <c r="L27" s="43"/>
      <c r="M27" s="44"/>
      <c r="N27" s="75">
        <f>IF(L27="",0,CONCATENATE(L27,":",M27))</f>
        <v>0</v>
      </c>
      <c r="O27" s="43"/>
      <c r="P27" s="44"/>
      <c r="Q27" s="75">
        <f>IF(O27="",0,CONCATENATE(O27,":",P27))</f>
        <v>0</v>
      </c>
      <c r="R27" s="79">
        <f>Q27-N27</f>
        <v>0</v>
      </c>
      <c r="S27" s="79">
        <f>K27+R27</f>
        <v>0</v>
      </c>
      <c r="T27" s="79" t="str">
        <f>IF($D27="X","",IF($S27=0,"",ROUND($S27,10)))</f>
        <v/>
      </c>
      <c r="U27" s="79" t="str">
        <f t="shared" si="87"/>
        <v/>
      </c>
      <c r="V27" s="87">
        <f t="shared" si="88"/>
        <v>0</v>
      </c>
      <c r="W27" s="79" t="str">
        <f>IF($D27="X","",IF($S27=0,"",ROUND($S27,10)))</f>
        <v/>
      </c>
      <c r="X27" s="79" t="str">
        <f>IF($D27="X",ROUND($S27,10),"")</f>
        <v/>
      </c>
      <c r="Y27" s="79" t="str">
        <f t="shared" si="91"/>
        <v/>
      </c>
      <c r="Z27" s="79">
        <f t="shared" si="92"/>
        <v>0</v>
      </c>
      <c r="AA27" s="79" t="str">
        <f>IF($D27="X",ROUND($S27,10),"")</f>
        <v/>
      </c>
      <c r="AC27" s="63" t="s">
        <v>46</v>
      </c>
      <c r="AD27" s="89"/>
      <c r="AE27" s="64"/>
    </row>
    <row r="28" spans="1:38" s="11" customFormat="1" ht="14.25" customHeight="1" x14ac:dyDescent="0.35">
      <c r="A28" s="47">
        <v>46157</v>
      </c>
      <c r="B28" s="48"/>
      <c r="C28" s="49"/>
      <c r="D28" s="42"/>
      <c r="E28" s="50"/>
      <c r="F28" s="51"/>
      <c r="G28" s="75">
        <f t="shared" si="79"/>
        <v>0</v>
      </c>
      <c r="H28" s="50"/>
      <c r="I28" s="51"/>
      <c r="J28" s="75">
        <f t="shared" si="80"/>
        <v>0</v>
      </c>
      <c r="K28" s="75">
        <f t="shared" si="81"/>
        <v>0</v>
      </c>
      <c r="L28" s="50"/>
      <c r="M28" s="51"/>
      <c r="N28" s="75">
        <f t="shared" si="82"/>
        <v>0</v>
      </c>
      <c r="O28" s="50"/>
      <c r="P28" s="51"/>
      <c r="Q28" s="75">
        <f t="shared" si="83"/>
        <v>0</v>
      </c>
      <c r="R28" s="75">
        <f t="shared" si="84"/>
        <v>0</v>
      </c>
      <c r="S28" s="85">
        <f t="shared" si="85"/>
        <v>0</v>
      </c>
      <c r="T28" s="75" t="str">
        <f t="shared" si="86"/>
        <v/>
      </c>
      <c r="U28" s="75" t="str">
        <f t="shared" si="87"/>
        <v/>
      </c>
      <c r="V28" s="88">
        <f t="shared" si="88"/>
        <v>0</v>
      </c>
      <c r="W28" s="75" t="str">
        <f t="shared" si="89"/>
        <v/>
      </c>
      <c r="X28" s="85" t="str">
        <f t="shared" si="90"/>
        <v/>
      </c>
      <c r="Y28" s="75" t="str">
        <f t="shared" si="91"/>
        <v/>
      </c>
      <c r="Z28" s="88">
        <f t="shared" si="92"/>
        <v>0</v>
      </c>
      <c r="AA28" s="75" t="str">
        <f t="shared" si="93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46158</v>
      </c>
      <c r="B29" s="41"/>
      <c r="C29" s="42"/>
      <c r="D29" s="42"/>
      <c r="E29" s="43"/>
      <c r="F29" s="44"/>
      <c r="G29" s="75">
        <f t="shared" si="79"/>
        <v>0</v>
      </c>
      <c r="H29" s="43"/>
      <c r="I29" s="44"/>
      <c r="J29" s="75">
        <f t="shared" si="80"/>
        <v>0</v>
      </c>
      <c r="K29" s="79">
        <f t="shared" si="81"/>
        <v>0</v>
      </c>
      <c r="L29" s="43"/>
      <c r="M29" s="44"/>
      <c r="N29" s="75">
        <f t="shared" si="82"/>
        <v>0</v>
      </c>
      <c r="O29" s="43"/>
      <c r="P29" s="44"/>
      <c r="Q29" s="75">
        <f t="shared" si="83"/>
        <v>0</v>
      </c>
      <c r="R29" s="79">
        <f t="shared" si="84"/>
        <v>0</v>
      </c>
      <c r="S29" s="79">
        <f t="shared" si="85"/>
        <v>0</v>
      </c>
      <c r="T29" s="79" t="str">
        <f>IF($D29="X","",IF($S29=0,"",ROUND($S29,10)))</f>
        <v/>
      </c>
      <c r="U29" s="79" t="str">
        <f t="shared" si="87"/>
        <v/>
      </c>
      <c r="V29" s="87">
        <f t="shared" si="88"/>
        <v>0</v>
      </c>
      <c r="W29" s="79" t="str">
        <f>IF($D29="X","",IF($S29=0,"",ROUND($S29,10)))</f>
        <v/>
      </c>
      <c r="X29" s="79" t="str">
        <f>IF($D29="X",ROUND($S29,10),"")</f>
        <v/>
      </c>
      <c r="Y29" s="79" t="str">
        <f t="shared" si="91"/>
        <v/>
      </c>
      <c r="Z29" s="79">
        <f t="shared" si="92"/>
        <v>0</v>
      </c>
      <c r="AA29" s="79" t="str">
        <f>IF($D29="X",ROUND($S29,10),"")</f>
        <v/>
      </c>
      <c r="AC29" s="45" t="s">
        <v>34</v>
      </c>
      <c r="AD29" s="92">
        <f>AD28+Apr!AD29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46159</v>
      </c>
      <c r="B30" s="41"/>
      <c r="C30" s="42" t="s">
        <v>65</v>
      </c>
      <c r="D30" s="42"/>
      <c r="E30" s="43"/>
      <c r="F30" s="44"/>
      <c r="G30" s="75">
        <f t="shared" si="0"/>
        <v>0</v>
      </c>
      <c r="H30" s="43"/>
      <c r="I30" s="44"/>
      <c r="J30" s="75">
        <f t="shared" si="1"/>
        <v>0</v>
      </c>
      <c r="K30" s="79">
        <f t="shared" si="2"/>
        <v>0</v>
      </c>
      <c r="L30" s="43"/>
      <c r="M30" s="44"/>
      <c r="N30" s="75">
        <f t="shared" si="3"/>
        <v>0</v>
      </c>
      <c r="O30" s="43"/>
      <c r="P30" s="44"/>
      <c r="Q30" s="75">
        <f t="shared" si="4"/>
        <v>0</v>
      </c>
      <c r="R30" s="79">
        <f t="shared" si="5"/>
        <v>0</v>
      </c>
      <c r="S30" s="79">
        <f t="shared" si="6"/>
        <v>0</v>
      </c>
      <c r="T30" s="79" t="str">
        <f>IF($D30="X","",IF($S30=0,"",ROUND($S30,10)))</f>
        <v/>
      </c>
      <c r="U30" s="79" t="str">
        <f t="shared" ref="U30:U32" si="94">IF(T30&gt;0,T30,0)</f>
        <v/>
      </c>
      <c r="V30" s="87">
        <f t="shared" ref="V30:V32" si="95">IF(T30&lt;0,T30*(-1),0)</f>
        <v>0</v>
      </c>
      <c r="W30" s="79" t="str">
        <f>IF($D30="X","",IF($S30=0,"",ROUND($S30,10)))</f>
        <v/>
      </c>
      <c r="X30" s="79" t="str">
        <f>IF($D30="X",ROUND($S30,10),"")</f>
        <v/>
      </c>
      <c r="Y30" s="79" t="str">
        <f t="shared" ref="Y30:Y32" si="96">IF(X30&gt;0,X30,0)</f>
        <v/>
      </c>
      <c r="Z30" s="79">
        <f t="shared" ref="Z30:Z32" si="97">IF(X30&lt;0,X30*(-1),0)</f>
        <v>0</v>
      </c>
      <c r="AA30" s="79" t="str">
        <f>IF($D30="X",ROUND($S30,10),"")</f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46160</v>
      </c>
      <c r="B31" s="48"/>
      <c r="C31" s="49"/>
      <c r="D31" s="42"/>
      <c r="E31" s="50"/>
      <c r="F31" s="51"/>
      <c r="G31" s="75">
        <f t="shared" ref="G31" si="98">IF(E31="",0,CONCATENATE(E31,":",F31))</f>
        <v>0</v>
      </c>
      <c r="H31" s="50"/>
      <c r="I31" s="51"/>
      <c r="J31" s="75">
        <f t="shared" ref="J31" si="99">IF(H31="",0,CONCATENATE(H31,":",I31))</f>
        <v>0</v>
      </c>
      <c r="K31" s="75">
        <f t="shared" ref="K31" si="100">J31-G31</f>
        <v>0</v>
      </c>
      <c r="L31" s="50"/>
      <c r="M31" s="51"/>
      <c r="N31" s="75">
        <f t="shared" ref="N31" si="101">IF(L31="",0,CONCATENATE(L31,":",M31))</f>
        <v>0</v>
      </c>
      <c r="O31" s="50"/>
      <c r="P31" s="51"/>
      <c r="Q31" s="75">
        <f t="shared" ref="Q31" si="102">IF(O31="",0,CONCATENATE(O31,":",P31))</f>
        <v>0</v>
      </c>
      <c r="R31" s="75">
        <f t="shared" si="5"/>
        <v>0</v>
      </c>
      <c r="S31" s="85">
        <f t="shared" si="6"/>
        <v>0</v>
      </c>
      <c r="T31" s="75" t="str">
        <f t="shared" ref="T31" si="103">IF(B31="av",($E$7)*(-1),IF(B31="df",($E$7)*(-1),IF(D31="X","",IF(B31="sd",ROUND(S31-($E$7*(1-$AE$4)),10),IF(S31=0,"",ROUND(S31-$E$7,10))))))</f>
        <v/>
      </c>
      <c r="U31" s="75" t="str">
        <f t="shared" ref="U31" si="104">IF(T31&gt;0,T31,0)</f>
        <v/>
      </c>
      <c r="V31" s="88">
        <f t="shared" ref="V31" si="105">IF(T31&lt;0,T31*(-1),0)</f>
        <v>0</v>
      </c>
      <c r="W31" s="75" t="str">
        <f t="shared" ref="W31" si="106">IF(U31=V31,U31,IF(V31&gt;0,V31,U31))</f>
        <v/>
      </c>
      <c r="X31" s="85" t="str">
        <f t="shared" ref="X31" si="107">IF(D31="X",ROUND(S31-$E$7,10),"")</f>
        <v/>
      </c>
      <c r="Y31" s="75" t="str">
        <f t="shared" ref="Y31" si="108">IF(X31&gt;0,X31,0)</f>
        <v/>
      </c>
      <c r="Z31" s="88">
        <f t="shared" ref="Z31" si="109">IF(X31&lt;0,X31*(-1),0)</f>
        <v>0</v>
      </c>
      <c r="AA31" s="75" t="str">
        <f t="shared" ref="AA31" si="110">IF(Y31=Z31,Y31,IF(Z31&gt;0,Z31,Y31))</f>
        <v/>
      </c>
      <c r="AE31" s="25"/>
    </row>
    <row r="32" spans="1:38" s="11" customFormat="1" ht="14.25" customHeight="1" x14ac:dyDescent="0.35">
      <c r="A32" s="47">
        <v>46161</v>
      </c>
      <c r="B32" s="48"/>
      <c r="C32" s="49"/>
      <c r="D32" s="42"/>
      <c r="E32" s="50"/>
      <c r="F32" s="51"/>
      <c r="G32" s="75">
        <f t="shared" si="0"/>
        <v>0</v>
      </c>
      <c r="H32" s="50"/>
      <c r="I32" s="51"/>
      <c r="J32" s="75">
        <f t="shared" si="1"/>
        <v>0</v>
      </c>
      <c r="K32" s="75">
        <f t="shared" si="2"/>
        <v>0</v>
      </c>
      <c r="L32" s="50"/>
      <c r="M32" s="51"/>
      <c r="N32" s="75">
        <f t="shared" si="3"/>
        <v>0</v>
      </c>
      <c r="O32" s="50"/>
      <c r="P32" s="51"/>
      <c r="Q32" s="75">
        <f t="shared" si="4"/>
        <v>0</v>
      </c>
      <c r="R32" s="75">
        <f t="shared" ref="R32" si="111">Q32-N32</f>
        <v>0</v>
      </c>
      <c r="S32" s="85">
        <f t="shared" ref="S32" si="112">K32+R32</f>
        <v>0</v>
      </c>
      <c r="T32" s="75" t="str">
        <f t="shared" ref="T32" si="113">IF(B32="av",($E$7)*(-1),IF(B32="df",($E$7)*(-1),IF(D32="X","",IF(B32="sd",ROUND(S32-($E$7*(1-$AE$4)),10),IF(S32=0,"",ROUND(S32-$E$7,10))))))</f>
        <v/>
      </c>
      <c r="U32" s="75" t="str">
        <f t="shared" si="94"/>
        <v/>
      </c>
      <c r="V32" s="88">
        <f t="shared" si="95"/>
        <v>0</v>
      </c>
      <c r="W32" s="75" t="str">
        <f t="shared" ref="W32" si="114">IF(U32=V32,U32,IF(V32&gt;0,V32,U32))</f>
        <v/>
      </c>
      <c r="X32" s="85" t="str">
        <f t="shared" ref="X32" si="115">IF(D32="X",ROUND(S32-$E$7,10),"")</f>
        <v/>
      </c>
      <c r="Y32" s="75" t="str">
        <f t="shared" si="96"/>
        <v/>
      </c>
      <c r="Z32" s="88">
        <f t="shared" si="97"/>
        <v>0</v>
      </c>
      <c r="AA32" s="75" t="str">
        <f t="shared" ref="AA32" si="116">IF(Y32=Z32,Y32,IF(Z32&gt;0,Z32,Y32))</f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46162</v>
      </c>
      <c r="B33" s="48"/>
      <c r="C33" s="49"/>
      <c r="D33" s="42"/>
      <c r="E33" s="50"/>
      <c r="F33" s="51"/>
      <c r="G33" s="75">
        <f t="shared" ref="G33" si="117">IF(E33="",0,CONCATENATE(E33,":",F33))</f>
        <v>0</v>
      </c>
      <c r="H33" s="50"/>
      <c r="I33" s="51"/>
      <c r="J33" s="75">
        <f t="shared" ref="J33" si="118">IF(H33="",0,CONCATENATE(H33,":",I33))</f>
        <v>0</v>
      </c>
      <c r="K33" s="75">
        <f t="shared" ref="K33" si="119">J33-G33</f>
        <v>0</v>
      </c>
      <c r="L33" s="50"/>
      <c r="M33" s="51"/>
      <c r="N33" s="75">
        <f t="shared" ref="N33" si="120">IF(L33="",0,CONCATENATE(L33,":",M33))</f>
        <v>0</v>
      </c>
      <c r="O33" s="50"/>
      <c r="P33" s="51"/>
      <c r="Q33" s="75">
        <f t="shared" ref="Q33" si="121">IF(O33="",0,CONCATENATE(O33,":",P33))</f>
        <v>0</v>
      </c>
      <c r="R33" s="75">
        <f t="shared" ref="R33" si="122">Q33-N33</f>
        <v>0</v>
      </c>
      <c r="S33" s="85">
        <f t="shared" ref="S33" si="123">K33+R33</f>
        <v>0</v>
      </c>
      <c r="T33" s="75" t="str">
        <f t="shared" ref="T33" si="124">IF(B33="av",($E$7)*(-1),IF(B33="df",($E$7)*(-1),IF(D33="X","",IF(B33="sd",ROUND(S33-($E$7*(1-$AE$4)),10),IF(S33=0,"",ROUND(S33-$E$7,10))))))</f>
        <v/>
      </c>
      <c r="U33" s="75" t="str">
        <f t="shared" ref="U33" si="125">IF(T33&gt;0,T33,0)</f>
        <v/>
      </c>
      <c r="V33" s="88">
        <f t="shared" ref="V33" si="126">IF(T33&lt;0,T33*(-1),0)</f>
        <v>0</v>
      </c>
      <c r="W33" s="75" t="str">
        <f t="shared" ref="W33" si="127">IF(U33=V33,U33,IF(V33&gt;0,V33,U33))</f>
        <v/>
      </c>
      <c r="X33" s="85" t="str">
        <f t="shared" ref="X33" si="128">IF(D33="X",ROUND(S33-$E$7,10),"")</f>
        <v/>
      </c>
      <c r="Y33" s="75" t="str">
        <f t="shared" ref="Y33" si="129">IF(X33&gt;0,X33,0)</f>
        <v/>
      </c>
      <c r="Z33" s="88">
        <f t="shared" ref="Z33" si="130">IF(X33&lt;0,X33*(-1),0)</f>
        <v>0</v>
      </c>
      <c r="AA33" s="75" t="str">
        <f t="shared" ref="AA33" si="131">IF(Y33=Z33,Y33,IF(Z33&gt;0,Z33,Y33))</f>
        <v/>
      </c>
      <c r="AC33" s="58" t="s">
        <v>37</v>
      </c>
      <c r="AD33" s="58"/>
      <c r="AE33" s="60">
        <f>IF($AE$5-(COUNTIF(B$14:B$44,"f")+($AE$5-Apr!AE33))&gt;-1,Apr!AE33-COUNTIF(B$14:B$44,"f"),0)</f>
        <v>25</v>
      </c>
    </row>
    <row r="34" spans="1:31" s="11" customFormat="1" ht="14.25" customHeight="1" x14ac:dyDescent="0.35">
      <c r="A34" s="47">
        <v>46163</v>
      </c>
      <c r="B34" s="48"/>
      <c r="C34" s="49"/>
      <c r="D34" s="42"/>
      <c r="E34" s="50"/>
      <c r="F34" s="51"/>
      <c r="G34" s="75">
        <f t="shared" ref="G34:G36" si="132">IF(E34="",0,CONCATENATE(E34,":",F34))</f>
        <v>0</v>
      </c>
      <c r="H34" s="50"/>
      <c r="I34" s="51"/>
      <c r="J34" s="75">
        <f t="shared" ref="J34:J36" si="133">IF(H34="",0,CONCATENATE(H34,":",I34))</f>
        <v>0</v>
      </c>
      <c r="K34" s="75">
        <f t="shared" ref="K34:K36" si="134">J34-G34</f>
        <v>0</v>
      </c>
      <c r="L34" s="50"/>
      <c r="M34" s="51"/>
      <c r="N34" s="75">
        <f t="shared" ref="N34:N36" si="135">IF(L34="",0,CONCATENATE(L34,":",M34))</f>
        <v>0</v>
      </c>
      <c r="O34" s="50"/>
      <c r="P34" s="51"/>
      <c r="Q34" s="75">
        <f t="shared" ref="Q34:Q36" si="136">IF(O34="",0,CONCATENATE(O34,":",P34))</f>
        <v>0</v>
      </c>
      <c r="R34" s="75">
        <f t="shared" ref="R34:R36" si="137">Q34-N34</f>
        <v>0</v>
      </c>
      <c r="S34" s="85">
        <f t="shared" ref="S34:S36" si="138">K34+R34</f>
        <v>0</v>
      </c>
      <c r="T34" s="75" t="str">
        <f t="shared" ref="T34:T35" si="139">IF(B34="av",($E$7)*(-1),IF(B34="df",($E$7)*(-1),IF(D34="X","",IF(B34="sd",ROUND(S34-($E$7*(1-$AE$4)),10),IF(S34=0,"",ROUND(S34-$E$7,10))))))</f>
        <v/>
      </c>
      <c r="U34" s="75" t="str">
        <f t="shared" ref="U34:U36" si="140">IF(T34&gt;0,T34,0)</f>
        <v/>
      </c>
      <c r="V34" s="88">
        <f t="shared" ref="V34:V36" si="141">IF(T34&lt;0,T34*(-1),0)</f>
        <v>0</v>
      </c>
      <c r="W34" s="75" t="str">
        <f t="shared" ref="W34:W35" si="142">IF(U34=V34,U34,IF(V34&gt;0,V34,U34))</f>
        <v/>
      </c>
      <c r="X34" s="85" t="str">
        <f t="shared" ref="X34:X35" si="143">IF(D34="X",ROUND(S34-$E$7,10),"")</f>
        <v/>
      </c>
      <c r="Y34" s="75" t="str">
        <f t="shared" ref="Y34:Y36" si="144">IF(X34&gt;0,X34,0)</f>
        <v/>
      </c>
      <c r="Z34" s="88">
        <f t="shared" ref="Z34:Z36" si="145">IF(X34&lt;0,X34*(-1),0)</f>
        <v>0</v>
      </c>
      <c r="AA34" s="75" t="str">
        <f t="shared" ref="AA34:AA35" si="146">IF(Y34=Z34,Y34,IF(Z34&gt;0,Z34,Y34))</f>
        <v/>
      </c>
      <c r="AC34" s="61" t="s">
        <v>38</v>
      </c>
      <c r="AD34" s="61"/>
      <c r="AE34" s="46">
        <f>IF(Apr!AE34&gt;0,Apr!AE34+COUNTIF(B$14:B$44,"f"),IF(COUNTIF(B$14:B$44,"f")&gt;Apr!AE33,COUNTIF(B$14:B$44,"f")-Apr!AE33,0))</f>
        <v>0</v>
      </c>
    </row>
    <row r="35" spans="1:31" s="11" customFormat="1" ht="14.25" customHeight="1" x14ac:dyDescent="0.35">
      <c r="A35" s="47">
        <v>46164</v>
      </c>
      <c r="B35" s="48"/>
      <c r="C35" s="49"/>
      <c r="D35" s="42"/>
      <c r="E35" s="50"/>
      <c r="F35" s="51"/>
      <c r="G35" s="75">
        <f t="shared" si="132"/>
        <v>0</v>
      </c>
      <c r="H35" s="50"/>
      <c r="I35" s="51"/>
      <c r="J35" s="75">
        <f t="shared" si="133"/>
        <v>0</v>
      </c>
      <c r="K35" s="75">
        <f t="shared" si="134"/>
        <v>0</v>
      </c>
      <c r="L35" s="50"/>
      <c r="M35" s="51"/>
      <c r="N35" s="75">
        <f t="shared" si="135"/>
        <v>0</v>
      </c>
      <c r="O35" s="50"/>
      <c r="P35" s="51"/>
      <c r="Q35" s="75">
        <f t="shared" si="136"/>
        <v>0</v>
      </c>
      <c r="R35" s="75">
        <f t="shared" si="137"/>
        <v>0</v>
      </c>
      <c r="S35" s="85">
        <f t="shared" si="138"/>
        <v>0</v>
      </c>
      <c r="T35" s="75" t="str">
        <f t="shared" si="139"/>
        <v/>
      </c>
      <c r="U35" s="75" t="str">
        <f t="shared" si="140"/>
        <v/>
      </c>
      <c r="V35" s="88">
        <f t="shared" si="141"/>
        <v>0</v>
      </c>
      <c r="W35" s="75" t="str">
        <f t="shared" si="142"/>
        <v/>
      </c>
      <c r="X35" s="85" t="str">
        <f t="shared" si="143"/>
        <v/>
      </c>
      <c r="Y35" s="75" t="str">
        <f t="shared" si="144"/>
        <v/>
      </c>
      <c r="Z35" s="88">
        <f t="shared" si="145"/>
        <v>0</v>
      </c>
      <c r="AA35" s="75" t="str">
        <f t="shared" si="146"/>
        <v/>
      </c>
      <c r="AC35" s="58" t="s">
        <v>39</v>
      </c>
      <c r="AD35" s="58"/>
      <c r="AE35" s="60">
        <f>IF($AE$6-(COUNTIF(B$14:B$44,"s")+($AE$6-Apr!AE35))&gt;-1,Apr!AE35-COUNTIF(B$14:B$44,"s"),0)</f>
        <v>0</v>
      </c>
    </row>
    <row r="36" spans="1:31" s="11" customFormat="1" ht="14.25" customHeight="1" x14ac:dyDescent="0.35">
      <c r="A36" s="40">
        <v>46165</v>
      </c>
      <c r="B36" s="41"/>
      <c r="C36" s="42" t="s">
        <v>67</v>
      </c>
      <c r="D36" s="42"/>
      <c r="E36" s="43"/>
      <c r="F36" s="44"/>
      <c r="G36" s="75">
        <f t="shared" si="132"/>
        <v>0</v>
      </c>
      <c r="H36" s="43"/>
      <c r="I36" s="44"/>
      <c r="J36" s="75">
        <f t="shared" si="133"/>
        <v>0</v>
      </c>
      <c r="K36" s="79">
        <f t="shared" si="134"/>
        <v>0</v>
      </c>
      <c r="L36" s="43"/>
      <c r="M36" s="44"/>
      <c r="N36" s="75">
        <f t="shared" si="135"/>
        <v>0</v>
      </c>
      <c r="O36" s="43"/>
      <c r="P36" s="44"/>
      <c r="Q36" s="75">
        <f t="shared" si="136"/>
        <v>0</v>
      </c>
      <c r="R36" s="79">
        <f t="shared" si="137"/>
        <v>0</v>
      </c>
      <c r="S36" s="79">
        <f t="shared" si="138"/>
        <v>0</v>
      </c>
      <c r="T36" s="79" t="str">
        <f t="shared" ref="T36:T38" si="147">IF($D36="X","",IF($S36=0,"",ROUND($S36,10)))</f>
        <v/>
      </c>
      <c r="U36" s="79" t="str">
        <f t="shared" si="140"/>
        <v/>
      </c>
      <c r="V36" s="87">
        <f t="shared" si="141"/>
        <v>0</v>
      </c>
      <c r="W36" s="79" t="str">
        <f t="shared" ref="W36:W38" si="148">IF($D36="X","",IF($S36=0,"",ROUND($S36,10)))</f>
        <v/>
      </c>
      <c r="X36" s="79" t="str">
        <f t="shared" ref="X36:X38" si="149">IF($D36="X",ROUND($S36,10),"")</f>
        <v/>
      </c>
      <c r="Y36" s="79" t="str">
        <f t="shared" si="144"/>
        <v/>
      </c>
      <c r="Z36" s="79">
        <f t="shared" si="145"/>
        <v>0</v>
      </c>
      <c r="AA36" s="79" t="str">
        <f t="shared" ref="AA36:AA38" si="150">IF($D36="X",ROUND($S36,10),"")</f>
        <v/>
      </c>
      <c r="AC36" s="58" t="s">
        <v>40</v>
      </c>
      <c r="AD36" s="58"/>
      <c r="AE36" s="46">
        <f>COUNTIF(B$14:B$44,"vp")+Apr!AE36</f>
        <v>0</v>
      </c>
    </row>
    <row r="37" spans="1:31" s="11" customFormat="1" ht="14.25" customHeight="1" x14ac:dyDescent="0.35">
      <c r="A37" s="40">
        <v>46166</v>
      </c>
      <c r="B37" s="41"/>
      <c r="C37" s="42" t="s">
        <v>68</v>
      </c>
      <c r="D37" s="42"/>
      <c r="E37" s="43"/>
      <c r="F37" s="44"/>
      <c r="G37" s="75">
        <f t="shared" ref="G37" si="151">IF(E37="",0,CONCATENATE(E37,":",F37))</f>
        <v>0</v>
      </c>
      <c r="H37" s="43"/>
      <c r="I37" s="44"/>
      <c r="J37" s="75">
        <f t="shared" ref="J37" si="152">IF(H37="",0,CONCATENATE(H37,":",I37))</f>
        <v>0</v>
      </c>
      <c r="K37" s="79">
        <f t="shared" ref="K37" si="153">J37-G37</f>
        <v>0</v>
      </c>
      <c r="L37" s="43"/>
      <c r="M37" s="44"/>
      <c r="N37" s="75">
        <f t="shared" ref="N37" si="154">IF(L37="",0,CONCATENATE(L37,":",M37))</f>
        <v>0</v>
      </c>
      <c r="O37" s="43"/>
      <c r="P37" s="44"/>
      <c r="Q37" s="75">
        <f t="shared" ref="Q37" si="155">IF(O37="",0,CONCATENATE(O37,":",P37))</f>
        <v>0</v>
      </c>
      <c r="R37" s="79">
        <f t="shared" ref="R37" si="156">Q37-N37</f>
        <v>0</v>
      </c>
      <c r="S37" s="79">
        <f t="shared" ref="S37" si="157">K37+R37</f>
        <v>0</v>
      </c>
      <c r="T37" s="79" t="str">
        <f t="shared" si="147"/>
        <v/>
      </c>
      <c r="U37" s="79" t="str">
        <f t="shared" ref="U37" si="158">IF(T37&gt;0,T37,0)</f>
        <v/>
      </c>
      <c r="V37" s="87">
        <f t="shared" ref="V37" si="159">IF(T37&lt;0,T37*(-1),0)</f>
        <v>0</v>
      </c>
      <c r="W37" s="79" t="str">
        <f t="shared" si="148"/>
        <v/>
      </c>
      <c r="X37" s="79" t="str">
        <f t="shared" si="149"/>
        <v/>
      </c>
      <c r="Y37" s="79" t="str">
        <f t="shared" ref="Y37" si="160">IF(X37&gt;0,X37,0)</f>
        <v/>
      </c>
      <c r="Z37" s="79">
        <f t="shared" ref="Z37" si="161">IF(X37&lt;0,X37*(-1),0)</f>
        <v>0</v>
      </c>
      <c r="AA37" s="79" t="str">
        <f t="shared" si="150"/>
        <v/>
      </c>
      <c r="AC37" s="58" t="s">
        <v>41</v>
      </c>
      <c r="AD37" s="58"/>
      <c r="AE37" s="46">
        <f>COUNTIF(B$14:B$44,"sb")+Apr!AE37</f>
        <v>0</v>
      </c>
    </row>
    <row r="38" spans="1:31" s="11" customFormat="1" ht="14.25" customHeight="1" x14ac:dyDescent="0.35">
      <c r="A38" s="40">
        <v>46167</v>
      </c>
      <c r="B38" s="41"/>
      <c r="C38" s="42" t="s">
        <v>69</v>
      </c>
      <c r="D38" s="42"/>
      <c r="E38" s="43"/>
      <c r="F38" s="44"/>
      <c r="G38" s="75">
        <f t="shared" ref="G38" si="162">IF(E38="",0,CONCATENATE(E38,":",F38))</f>
        <v>0</v>
      </c>
      <c r="H38" s="43"/>
      <c r="I38" s="44"/>
      <c r="J38" s="75">
        <f t="shared" ref="J38" si="163">IF(H38="",0,CONCATENATE(H38,":",I38))</f>
        <v>0</v>
      </c>
      <c r="K38" s="79">
        <f t="shared" ref="K38" si="164">J38-G38</f>
        <v>0</v>
      </c>
      <c r="L38" s="43"/>
      <c r="M38" s="44"/>
      <c r="N38" s="75">
        <f t="shared" ref="N38" si="165">IF(L38="",0,CONCATENATE(L38,":",M38))</f>
        <v>0</v>
      </c>
      <c r="O38" s="43"/>
      <c r="P38" s="44"/>
      <c r="Q38" s="75">
        <f t="shared" ref="Q38" si="166">IF(O38="",0,CONCATENATE(O38,":",P38))</f>
        <v>0</v>
      </c>
      <c r="R38" s="79">
        <f t="shared" ref="R38" si="167">Q38-N38</f>
        <v>0</v>
      </c>
      <c r="S38" s="79">
        <f t="shared" ref="S38" si="168">K38+R38</f>
        <v>0</v>
      </c>
      <c r="T38" s="79" t="str">
        <f t="shared" si="147"/>
        <v/>
      </c>
      <c r="U38" s="79" t="str">
        <f t="shared" ref="U38" si="169">IF(T38&gt;0,T38,0)</f>
        <v/>
      </c>
      <c r="V38" s="87">
        <f t="shared" ref="V38" si="170">IF(T38&lt;0,T38*(-1),0)</f>
        <v>0</v>
      </c>
      <c r="W38" s="79" t="str">
        <f t="shared" si="148"/>
        <v/>
      </c>
      <c r="X38" s="79" t="str">
        <f t="shared" si="149"/>
        <v/>
      </c>
      <c r="Y38" s="79" t="str">
        <f t="shared" ref="Y38" si="171">IF(X38&gt;0,X38,0)</f>
        <v/>
      </c>
      <c r="Z38" s="79">
        <f t="shared" ref="Z38" si="172">IF(X38&lt;0,X38*(-1),0)</f>
        <v>0</v>
      </c>
      <c r="AA38" s="79" t="str">
        <f t="shared" si="150"/>
        <v/>
      </c>
      <c r="AC38" s="62" t="s">
        <v>42</v>
      </c>
      <c r="AD38" s="62"/>
      <c r="AE38" s="46">
        <f>COUNTIF(B$14:B$44,"sm")+Apr!AE38</f>
        <v>0</v>
      </c>
    </row>
    <row r="39" spans="1:31" s="11" customFormat="1" ht="14.25" customHeight="1" x14ac:dyDescent="0.35">
      <c r="A39" s="47">
        <v>46168</v>
      </c>
      <c r="B39" s="48"/>
      <c r="C39" s="49"/>
      <c r="D39" s="42"/>
      <c r="E39" s="50"/>
      <c r="F39" s="51"/>
      <c r="G39" s="75">
        <f t="shared" ref="G39" si="173">IF(E39="",0,CONCATENATE(E39,":",F39))</f>
        <v>0</v>
      </c>
      <c r="H39" s="50"/>
      <c r="I39" s="51"/>
      <c r="J39" s="75">
        <f t="shared" ref="J39" si="174">IF(H39="",0,CONCATENATE(H39,":",I39))</f>
        <v>0</v>
      </c>
      <c r="K39" s="75">
        <f t="shared" ref="K39" si="175">J39-G39</f>
        <v>0</v>
      </c>
      <c r="L39" s="50"/>
      <c r="M39" s="51"/>
      <c r="N39" s="75">
        <f t="shared" ref="N39" si="176">IF(L39="",0,CONCATENATE(L39,":",M39))</f>
        <v>0</v>
      </c>
      <c r="O39" s="50"/>
      <c r="P39" s="51"/>
      <c r="Q39" s="75">
        <f t="shared" ref="Q39" si="177">IF(O39="",0,CONCATENATE(O39,":",P39))</f>
        <v>0</v>
      </c>
      <c r="R39" s="75">
        <f t="shared" ref="R39" si="178">Q39-N39</f>
        <v>0</v>
      </c>
      <c r="S39" s="85">
        <f t="shared" ref="S39" si="179">K39+R39</f>
        <v>0</v>
      </c>
      <c r="T39" s="75" t="str">
        <f t="shared" ref="T39" si="180">IF(B39="av",($E$7)*(-1),IF(B39="df",($E$7)*(-1),IF(D39="X","",IF(B39="sd",ROUND(S39-($E$7*(1-$AE$4)),10),IF(S39=0,"",ROUND(S39-$E$7,10))))))</f>
        <v/>
      </c>
      <c r="U39" s="75" t="str">
        <f t="shared" ref="U39" si="181">IF(T39&gt;0,T39,0)</f>
        <v/>
      </c>
      <c r="V39" s="88">
        <f t="shared" ref="V39" si="182">IF(T39&lt;0,T39*(-1),0)</f>
        <v>0</v>
      </c>
      <c r="W39" s="75" t="str">
        <f t="shared" ref="W39" si="183">IF(U39=V39,U39,IF(V39&gt;0,V39,U39))</f>
        <v/>
      </c>
      <c r="X39" s="85" t="str">
        <f t="shared" ref="X39" si="184">IF(D39="X",ROUND(S39-$E$7,10),"")</f>
        <v/>
      </c>
      <c r="Y39" s="75" t="str">
        <f t="shared" ref="Y39" si="185">IF(X39&gt;0,X39,0)</f>
        <v/>
      </c>
      <c r="Z39" s="88">
        <f t="shared" ref="Z39" si="186">IF(X39&lt;0,X39*(-1),0)</f>
        <v>0</v>
      </c>
      <c r="AA39" s="75" t="str">
        <f t="shared" ref="AA39" si="187">IF(Y39=Z39,Y39,IF(Z39&gt;0,Z39,Y39))</f>
        <v/>
      </c>
      <c r="AC39" s="62" t="s">
        <v>43</v>
      </c>
      <c r="AD39" s="62"/>
      <c r="AE39" s="46">
        <f>COUNTIF(B$14:B$44,"sd")+Apr!AE39</f>
        <v>0</v>
      </c>
    </row>
    <row r="40" spans="1:31" s="11" customFormat="1" ht="14.25" customHeight="1" x14ac:dyDescent="0.35">
      <c r="A40" s="47">
        <v>46169</v>
      </c>
      <c r="B40" s="48"/>
      <c r="C40" s="49"/>
      <c r="D40" s="42"/>
      <c r="E40" s="50"/>
      <c r="F40" s="51"/>
      <c r="G40" s="75">
        <f t="shared" ref="G40:G43" si="188">IF(E40="",0,CONCATENATE(E40,":",F40))</f>
        <v>0</v>
      </c>
      <c r="H40" s="50"/>
      <c r="I40" s="51"/>
      <c r="J40" s="75">
        <f t="shared" ref="J40:J43" si="189">IF(H40="",0,CONCATENATE(H40,":",I40))</f>
        <v>0</v>
      </c>
      <c r="K40" s="75">
        <f t="shared" ref="K40:K43" si="190">J40-G40</f>
        <v>0</v>
      </c>
      <c r="L40" s="50"/>
      <c r="M40" s="51"/>
      <c r="N40" s="75">
        <f t="shared" ref="N40:N43" si="191">IF(L40="",0,CONCATENATE(L40,":",M40))</f>
        <v>0</v>
      </c>
      <c r="O40" s="50"/>
      <c r="P40" s="51"/>
      <c r="Q40" s="75">
        <f t="shared" ref="Q40:Q43" si="192">IF(O40="",0,CONCATENATE(O40,":",P40))</f>
        <v>0</v>
      </c>
      <c r="R40" s="75">
        <f t="shared" ref="R40:R43" si="193">Q40-N40</f>
        <v>0</v>
      </c>
      <c r="S40" s="85">
        <f t="shared" ref="S40:S43" si="194">K40+R40</f>
        <v>0</v>
      </c>
      <c r="T40" s="75" t="str">
        <f t="shared" ref="T40:T42" si="195">IF(B40="av",($E$7)*(-1),IF(B40="df",($E$7)*(-1),IF(D40="X","",IF(B40="sd",ROUND(S40-($E$7*(1-$AE$4)),10),IF(S40=0,"",ROUND(S40-$E$7,10))))))</f>
        <v/>
      </c>
      <c r="U40" s="75" t="str">
        <f t="shared" ref="U40:U43" si="196">IF(T40&gt;0,T40,0)</f>
        <v/>
      </c>
      <c r="V40" s="88">
        <f t="shared" ref="V40:V43" si="197">IF(T40&lt;0,T40*(-1),0)</f>
        <v>0</v>
      </c>
      <c r="W40" s="75" t="str">
        <f t="shared" ref="W40:W42" si="198">IF(U40=V40,U40,IF(V40&gt;0,V40,U40))</f>
        <v/>
      </c>
      <c r="X40" s="85" t="str">
        <f t="shared" ref="X40:X42" si="199">IF(D40="X",ROUND(S40-$E$7,10),"")</f>
        <v/>
      </c>
      <c r="Y40" s="75" t="str">
        <f t="shared" ref="Y40:Y43" si="200">IF(X40&gt;0,X40,0)</f>
        <v/>
      </c>
      <c r="Z40" s="88">
        <f t="shared" ref="Z40:Z43" si="201">IF(X40&lt;0,X40*(-1),0)</f>
        <v>0</v>
      </c>
      <c r="AA40" s="75" t="str">
        <f t="shared" ref="AA40:AA42" si="202">IF(Y40=Z40,Y40,IF(Z40&gt;0,Z40,Y40))</f>
        <v/>
      </c>
      <c r="AC40" s="62" t="s">
        <v>44</v>
      </c>
      <c r="AD40" s="62"/>
      <c r="AE40" s="46">
        <f>COUNTIF(B$14:B$44,"se")+Apr!AE40</f>
        <v>0</v>
      </c>
    </row>
    <row r="41" spans="1:31" s="11" customFormat="1" ht="14.25" customHeight="1" x14ac:dyDescent="0.35">
      <c r="A41" s="47">
        <v>46170</v>
      </c>
      <c r="B41" s="48"/>
      <c r="C41" s="49"/>
      <c r="D41" s="42"/>
      <c r="E41" s="50"/>
      <c r="F41" s="51"/>
      <c r="G41" s="75">
        <f t="shared" si="188"/>
        <v>0</v>
      </c>
      <c r="H41" s="50"/>
      <c r="I41" s="51"/>
      <c r="J41" s="75">
        <f t="shared" si="189"/>
        <v>0</v>
      </c>
      <c r="K41" s="75">
        <f t="shared" si="190"/>
        <v>0</v>
      </c>
      <c r="L41" s="50"/>
      <c r="M41" s="51"/>
      <c r="N41" s="75">
        <f t="shared" si="191"/>
        <v>0</v>
      </c>
      <c r="O41" s="50"/>
      <c r="P41" s="51"/>
      <c r="Q41" s="75">
        <f t="shared" si="192"/>
        <v>0</v>
      </c>
      <c r="R41" s="75">
        <f t="shared" si="193"/>
        <v>0</v>
      </c>
      <c r="S41" s="85">
        <f t="shared" si="194"/>
        <v>0</v>
      </c>
      <c r="T41" s="75" t="str">
        <f t="shared" si="195"/>
        <v/>
      </c>
      <c r="U41" s="75" t="str">
        <f t="shared" si="196"/>
        <v/>
      </c>
      <c r="V41" s="88">
        <f t="shared" si="197"/>
        <v>0</v>
      </c>
      <c r="W41" s="75" t="str">
        <f t="shared" si="198"/>
        <v/>
      </c>
      <c r="X41" s="85" t="str">
        <f t="shared" si="199"/>
        <v/>
      </c>
      <c r="Y41" s="75" t="str">
        <f t="shared" si="200"/>
        <v/>
      </c>
      <c r="Z41" s="88">
        <f t="shared" si="201"/>
        <v>0</v>
      </c>
      <c r="AA41" s="75" t="str">
        <f t="shared" si="202"/>
        <v/>
      </c>
      <c r="AC41" s="62" t="s">
        <v>45</v>
      </c>
      <c r="AD41" s="62"/>
      <c r="AE41" s="46">
        <f>COUNTIF(B$14:B$44,"df")+Apr!AE41</f>
        <v>0</v>
      </c>
    </row>
    <row r="42" spans="1:31" s="11" customFormat="1" ht="14.25" customHeight="1" x14ac:dyDescent="0.35">
      <c r="A42" s="47">
        <v>46171</v>
      </c>
      <c r="B42" s="48"/>
      <c r="C42" s="49"/>
      <c r="D42" s="42"/>
      <c r="E42" s="50"/>
      <c r="F42" s="51"/>
      <c r="G42" s="75">
        <f t="shared" si="188"/>
        <v>0</v>
      </c>
      <c r="H42" s="50"/>
      <c r="I42" s="51"/>
      <c r="J42" s="75">
        <f t="shared" si="189"/>
        <v>0</v>
      </c>
      <c r="K42" s="75">
        <f t="shared" si="190"/>
        <v>0</v>
      </c>
      <c r="L42" s="50"/>
      <c r="M42" s="51"/>
      <c r="N42" s="75">
        <f t="shared" si="191"/>
        <v>0</v>
      </c>
      <c r="O42" s="50"/>
      <c r="P42" s="51"/>
      <c r="Q42" s="75">
        <f t="shared" si="192"/>
        <v>0</v>
      </c>
      <c r="R42" s="75">
        <f t="shared" si="193"/>
        <v>0</v>
      </c>
      <c r="S42" s="85">
        <f t="shared" si="194"/>
        <v>0</v>
      </c>
      <c r="T42" s="75" t="str">
        <f t="shared" si="195"/>
        <v/>
      </c>
      <c r="U42" s="75" t="str">
        <f t="shared" si="196"/>
        <v/>
      </c>
      <c r="V42" s="88">
        <f t="shared" si="197"/>
        <v>0</v>
      </c>
      <c r="W42" s="75" t="str">
        <f t="shared" si="198"/>
        <v/>
      </c>
      <c r="X42" s="85" t="str">
        <f t="shared" si="199"/>
        <v/>
      </c>
      <c r="Y42" s="75" t="str">
        <f t="shared" si="200"/>
        <v/>
      </c>
      <c r="Z42" s="88">
        <f t="shared" si="201"/>
        <v>0</v>
      </c>
      <c r="AA42" s="75" t="str">
        <f t="shared" si="202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0">
        <v>46172</v>
      </c>
      <c r="B43" s="41"/>
      <c r="C43" s="42"/>
      <c r="D43" s="42"/>
      <c r="E43" s="43"/>
      <c r="F43" s="44"/>
      <c r="G43" s="75">
        <f t="shared" si="188"/>
        <v>0</v>
      </c>
      <c r="H43" s="43"/>
      <c r="I43" s="44"/>
      <c r="J43" s="75">
        <f t="shared" si="189"/>
        <v>0</v>
      </c>
      <c r="K43" s="79">
        <f t="shared" si="190"/>
        <v>0</v>
      </c>
      <c r="L43" s="43"/>
      <c r="M43" s="44"/>
      <c r="N43" s="75">
        <f t="shared" si="191"/>
        <v>0</v>
      </c>
      <c r="O43" s="43"/>
      <c r="P43" s="44"/>
      <c r="Q43" s="75">
        <f t="shared" si="192"/>
        <v>0</v>
      </c>
      <c r="R43" s="79">
        <f t="shared" si="193"/>
        <v>0</v>
      </c>
      <c r="S43" s="79">
        <f t="shared" si="194"/>
        <v>0</v>
      </c>
      <c r="T43" s="79" t="str">
        <f t="shared" ref="T43:T44" si="203">IF($D43="X","",IF($S43=0,"",ROUND($S43,10)))</f>
        <v/>
      </c>
      <c r="U43" s="79" t="str">
        <f t="shared" si="196"/>
        <v/>
      </c>
      <c r="V43" s="87">
        <f t="shared" si="197"/>
        <v>0</v>
      </c>
      <c r="W43" s="79" t="str">
        <f t="shared" ref="W43:W44" si="204">IF($D43="X","",IF($S43=0,"",ROUND($S43,10)))</f>
        <v/>
      </c>
      <c r="X43" s="79" t="str">
        <f t="shared" ref="X43:X44" si="205">IF($D43="X",ROUND($S43,10),"")</f>
        <v/>
      </c>
      <c r="Y43" s="79" t="str">
        <f t="shared" si="200"/>
        <v/>
      </c>
      <c r="Z43" s="79">
        <f t="shared" si="201"/>
        <v>0</v>
      </c>
      <c r="AA43" s="79" t="str">
        <f t="shared" ref="AA43:AA44" si="206">IF($D43="X",ROUND($S43,10),"")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0">
        <v>46173</v>
      </c>
      <c r="B44" s="41"/>
      <c r="C44" s="42"/>
      <c r="D44" s="42"/>
      <c r="E44" s="43"/>
      <c r="F44" s="44"/>
      <c r="G44" s="75">
        <f t="shared" ref="G44" si="207">IF(E44="",0,CONCATENATE(E44,":",F44))</f>
        <v>0</v>
      </c>
      <c r="H44" s="43"/>
      <c r="I44" s="44"/>
      <c r="J44" s="75">
        <f t="shared" ref="J44" si="208">IF(H44="",0,CONCATENATE(H44,":",I44))</f>
        <v>0</v>
      </c>
      <c r="K44" s="79">
        <f t="shared" ref="K44" si="209">J44-G44</f>
        <v>0</v>
      </c>
      <c r="L44" s="43"/>
      <c r="M44" s="44"/>
      <c r="N44" s="75">
        <f t="shared" ref="N44" si="210">IF(L44="",0,CONCATENATE(L44,":",M44))</f>
        <v>0</v>
      </c>
      <c r="O44" s="43"/>
      <c r="P44" s="44"/>
      <c r="Q44" s="75">
        <f t="shared" ref="Q44" si="211">IF(O44="",0,CONCATENATE(O44,":",P44))</f>
        <v>0</v>
      </c>
      <c r="R44" s="79">
        <f t="shared" ref="R44" si="212">Q44-N44</f>
        <v>0</v>
      </c>
      <c r="S44" s="79">
        <f t="shared" ref="S44" si="213">K44+R44</f>
        <v>0</v>
      </c>
      <c r="T44" s="79" t="str">
        <f t="shared" si="203"/>
        <v/>
      </c>
      <c r="U44" s="79" t="str">
        <f t="shared" ref="U44" si="214">IF(T44&gt;0,T44,0)</f>
        <v/>
      </c>
      <c r="V44" s="87">
        <f t="shared" ref="V44" si="215">IF(T44&lt;0,T44*(-1),0)</f>
        <v>0</v>
      </c>
      <c r="W44" s="79" t="str">
        <f t="shared" si="204"/>
        <v/>
      </c>
      <c r="X44" s="79" t="str">
        <f t="shared" si="205"/>
        <v/>
      </c>
      <c r="Y44" s="79" t="str">
        <f t="shared" ref="Y44" si="216">IF(X44&gt;0,X44,0)</f>
        <v/>
      </c>
      <c r="Z44" s="79">
        <f t="shared" ref="Z44" si="217">IF(X44&lt;0,X44*(-1),0)</f>
        <v>0</v>
      </c>
      <c r="AA44" s="79" t="str">
        <f t="shared" si="206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69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36" priority="51" stopIfTrue="1">
      <formula>$U$45-$V$45&lt;0</formula>
    </cfRule>
  </conditionalFormatting>
  <conditionalFormatting sqref="W17:W21 W24:W26 W28">
    <cfRule type="cellIs" dxfId="35" priority="27" stopIfTrue="1" operator="equal">
      <formula>$U17</formula>
    </cfRule>
    <cfRule type="cellIs" dxfId="34" priority="28" stopIfTrue="1" operator="equal">
      <formula>$V17</formula>
    </cfRule>
  </conditionalFormatting>
  <conditionalFormatting sqref="W31:W35">
    <cfRule type="cellIs" dxfId="33" priority="19" stopIfTrue="1" operator="equal">
      <formula>$U31</formula>
    </cfRule>
    <cfRule type="cellIs" dxfId="32" priority="20" stopIfTrue="1" operator="equal">
      <formula>$V31</formula>
    </cfRule>
  </conditionalFormatting>
  <conditionalFormatting sqref="W39:W42">
    <cfRule type="cellIs" dxfId="31" priority="11" stopIfTrue="1" operator="equal">
      <formula>$U39</formula>
    </cfRule>
    <cfRule type="cellIs" dxfId="30" priority="12" stopIfTrue="1" operator="equal">
      <formula>$V39</formula>
    </cfRule>
  </conditionalFormatting>
  <conditionalFormatting sqref="W45 AA45">
    <cfRule type="expression" dxfId="29" priority="48" stopIfTrue="1">
      <formula>V$45&gt;U$45</formula>
    </cfRule>
  </conditionalFormatting>
  <conditionalFormatting sqref="AA17:AA21 AA24:AA26 AA28">
    <cfRule type="cellIs" dxfId="28" priority="25" stopIfTrue="1" operator="equal">
      <formula>$Y17</formula>
    </cfRule>
    <cfRule type="cellIs" dxfId="27" priority="26" stopIfTrue="1" operator="equal">
      <formula>$Z17</formula>
    </cfRule>
  </conditionalFormatting>
  <conditionalFormatting sqref="AA31:AA35">
    <cfRule type="cellIs" dxfId="26" priority="17" stopIfTrue="1" operator="equal">
      <formula>$Y31</formula>
    </cfRule>
    <cfRule type="cellIs" dxfId="25" priority="18" stopIfTrue="1" operator="equal">
      <formula>$Z31</formula>
    </cfRule>
  </conditionalFormatting>
  <conditionalFormatting sqref="AA39:AA42">
    <cfRule type="cellIs" dxfId="24" priority="9" stopIfTrue="1" operator="equal">
      <formula>$Y39</formula>
    </cfRule>
    <cfRule type="cellIs" dxfId="23" priority="10" stopIfTrue="1" operator="equal">
      <formula>$Z39</formula>
    </cfRule>
  </conditionalFormatting>
  <conditionalFormatting sqref="AE15:AE17 AE28:AE29">
    <cfRule type="expression" dxfId="22" priority="47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122"/>
  <sheetViews>
    <sheetView topLeftCell="A6"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74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IF(Mai!AE5="","",Mai!AE5)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46174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" si="5">Q14-N14</f>
        <v>0</v>
      </c>
      <c r="S14" s="85">
        <f t="shared" ref="S14" si="6">K14+R14</f>
        <v>0</v>
      </c>
      <c r="T14" s="75" t="str">
        <f t="shared" ref="T14" si="7">IF(B14="av",($E$7)*(-1),IF(B14="df",($E$7)*(-1),IF(D14="X","",IF(B14="sd",ROUND(S14-($E$7*(1-$AE$4)),10),IF(S14=0,"",ROUND(S14-$E$7,10))))))</f>
        <v/>
      </c>
      <c r="U14" s="75" t="str">
        <f t="shared" ref="U14" si="8">IF(T14&gt;0,T14,0)</f>
        <v/>
      </c>
      <c r="V14" s="88">
        <f t="shared" ref="V14" si="9">IF(T14&lt;0,T14*(-1),0)</f>
        <v>0</v>
      </c>
      <c r="W14" s="75" t="str">
        <f t="shared" ref="W14" si="10">IF(U14=V14,U14,IF(V14&gt;0,V14,U14))</f>
        <v/>
      </c>
      <c r="X14" s="85" t="str">
        <f t="shared" ref="X14" si="11">IF(D14="X",ROUND(S14-$E$7,10),"")</f>
        <v/>
      </c>
      <c r="Y14" s="75" t="str">
        <f t="shared" ref="Y14" si="12">IF(X14&gt;0,X14,0)</f>
        <v/>
      </c>
      <c r="Z14" s="88">
        <f t="shared" ref="Z14" si="13">IF(X14&lt;0,X14*(-1),0)</f>
        <v>0</v>
      </c>
      <c r="AA14" s="75" t="str">
        <f t="shared" ref="AA14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46175</v>
      </c>
      <c r="B15" s="48"/>
      <c r="C15" s="49"/>
      <c r="D15" s="42"/>
      <c r="E15" s="50"/>
      <c r="F15" s="51"/>
      <c r="G15" s="75">
        <f t="shared" ref="G15" si="15">IF(E15="",0,CONCATENATE(E15,":",F15))</f>
        <v>0</v>
      </c>
      <c r="H15" s="50"/>
      <c r="I15" s="51"/>
      <c r="J15" s="75">
        <f t="shared" ref="J15" si="16">IF(H15="",0,CONCATENATE(H15,":",I15))</f>
        <v>0</v>
      </c>
      <c r="K15" s="75">
        <f t="shared" ref="K15" si="17">J15-G15</f>
        <v>0</v>
      </c>
      <c r="L15" s="50"/>
      <c r="M15" s="51"/>
      <c r="N15" s="75">
        <f t="shared" ref="N15" si="18">IF(L15="",0,CONCATENATE(L15,":",M15))</f>
        <v>0</v>
      </c>
      <c r="O15" s="50"/>
      <c r="P15" s="51"/>
      <c r="Q15" s="75">
        <f t="shared" ref="Q15" si="19">IF(O15="",0,CONCATENATE(O15,":",P15))</f>
        <v>0</v>
      </c>
      <c r="R15" s="75">
        <f t="shared" ref="R15" si="20">Q15-N15</f>
        <v>0</v>
      </c>
      <c r="S15" s="85">
        <f t="shared" ref="S15" si="21">K15+R15</f>
        <v>0</v>
      </c>
      <c r="T15" s="75" t="str">
        <f t="shared" ref="T15" si="22">IF(B15="av",($E$7)*(-1),IF(B15="df",($E$7)*(-1),IF(D15="X","",IF(B15="sd",ROUND(S15-($E$7*(1-$AE$4)),10),IF(S15=0,"",ROUND(S15-$E$7,10))))))</f>
        <v/>
      </c>
      <c r="U15" s="75" t="str">
        <f t="shared" ref="U15" si="23">IF(T15&gt;0,T15,0)</f>
        <v/>
      </c>
      <c r="V15" s="88">
        <f t="shared" ref="V15" si="24">IF(T15&lt;0,T15*(-1),0)</f>
        <v>0</v>
      </c>
      <c r="W15" s="75" t="str">
        <f t="shared" ref="W15" si="25">IF(U15=V15,U15,IF(V15&gt;0,V15,U15))</f>
        <v/>
      </c>
      <c r="X15" s="85" t="str">
        <f t="shared" ref="X15" si="26">IF(D15="X",ROUND(S15-$E$7,10),"")</f>
        <v/>
      </c>
      <c r="Y15" s="75" t="str">
        <f t="shared" ref="Y15" si="27">IF(X15&gt;0,X15,0)</f>
        <v/>
      </c>
      <c r="Z15" s="88">
        <f t="shared" ref="Z15" si="28">IF(X15&lt;0,X15*(-1),0)</f>
        <v>0</v>
      </c>
      <c r="AA15" s="75" t="str">
        <f t="shared" ref="AA15" si="29">IF(Y15=Z15,Y15,IF(Z15&gt;0,Z15,Y15))</f>
        <v/>
      </c>
      <c r="AC15" s="45" t="s">
        <v>51</v>
      </c>
      <c r="AD15" s="92">
        <f>Mai!AD17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46176</v>
      </c>
      <c r="B16" s="48"/>
      <c r="C16" s="49"/>
      <c r="D16" s="42"/>
      <c r="E16" s="50"/>
      <c r="F16" s="51"/>
      <c r="G16" s="75">
        <f t="shared" ref="G16:G17" si="30">IF(E16="",0,CONCATENATE(E16,":",F16))</f>
        <v>0</v>
      </c>
      <c r="H16" s="50"/>
      <c r="I16" s="51"/>
      <c r="J16" s="75">
        <f t="shared" ref="J16:J17" si="31">IF(H16="",0,CONCATENATE(H16,":",I16))</f>
        <v>0</v>
      </c>
      <c r="K16" s="75">
        <f t="shared" ref="K16:K17" si="32">J16-G16</f>
        <v>0</v>
      </c>
      <c r="L16" s="50"/>
      <c r="M16" s="51"/>
      <c r="N16" s="75">
        <f t="shared" ref="N16:N17" si="33">IF(L16="",0,CONCATENATE(L16,":",M16))</f>
        <v>0</v>
      </c>
      <c r="O16" s="50"/>
      <c r="P16" s="51"/>
      <c r="Q16" s="75">
        <f t="shared" ref="Q16:Q17" si="34">IF(O16="",0,CONCATENATE(O16,":",P16))</f>
        <v>0</v>
      </c>
      <c r="R16" s="75">
        <f t="shared" ref="R16:R17" si="35">Q16-N16</f>
        <v>0</v>
      </c>
      <c r="S16" s="85">
        <f t="shared" ref="S16:S17" si="36">K16+R16</f>
        <v>0</v>
      </c>
      <c r="T16" s="75" t="str">
        <f t="shared" ref="T16:T17" si="37">IF(B16="av",($E$7)*(-1),IF(B16="df",($E$7)*(-1),IF(D16="X","",IF(B16="sd",ROUND(S16-($E$7*(1-$AE$4)),10),IF(S16=0,"",ROUND(S16-$E$7,10))))))</f>
        <v/>
      </c>
      <c r="U16" s="75" t="str">
        <f t="shared" ref="U16:U17" si="38">IF(T16&gt;0,T16,0)</f>
        <v/>
      </c>
      <c r="V16" s="88">
        <f t="shared" ref="V16:V17" si="39">IF(T16&lt;0,T16*(-1),0)</f>
        <v>0</v>
      </c>
      <c r="W16" s="75" t="str">
        <f t="shared" ref="W16:W17" si="40">IF(U16=V16,U16,IF(V16&gt;0,V16,U16))</f>
        <v/>
      </c>
      <c r="X16" s="85" t="str">
        <f t="shared" ref="X16:X17" si="41">IF(D16="X",ROUND(S16-$E$7,10),"")</f>
        <v/>
      </c>
      <c r="Y16" s="75" t="str">
        <f t="shared" ref="Y16:Y17" si="42">IF(X16&gt;0,X16,0)</f>
        <v/>
      </c>
      <c r="Z16" s="88">
        <f t="shared" ref="Z16:Z17" si="43">IF(X16&lt;0,X16*(-1),0)</f>
        <v>0</v>
      </c>
      <c r="AA16" s="75" t="str">
        <f t="shared" ref="AA16:AA17" si="44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46177</v>
      </c>
      <c r="B17" s="48"/>
      <c r="C17" s="49"/>
      <c r="D17" s="42"/>
      <c r="E17" s="50"/>
      <c r="F17" s="51"/>
      <c r="G17" s="75">
        <f t="shared" si="30"/>
        <v>0</v>
      </c>
      <c r="H17" s="50"/>
      <c r="I17" s="51"/>
      <c r="J17" s="75">
        <f t="shared" si="31"/>
        <v>0</v>
      </c>
      <c r="K17" s="75">
        <f t="shared" si="32"/>
        <v>0</v>
      </c>
      <c r="L17" s="50"/>
      <c r="M17" s="51"/>
      <c r="N17" s="75">
        <f t="shared" si="33"/>
        <v>0</v>
      </c>
      <c r="O17" s="50"/>
      <c r="P17" s="51"/>
      <c r="Q17" s="75">
        <f t="shared" si="34"/>
        <v>0</v>
      </c>
      <c r="R17" s="75">
        <f t="shared" si="35"/>
        <v>0</v>
      </c>
      <c r="S17" s="85">
        <f t="shared" si="36"/>
        <v>0</v>
      </c>
      <c r="T17" s="75" t="str">
        <f t="shared" si="37"/>
        <v/>
      </c>
      <c r="U17" s="75" t="str">
        <f t="shared" si="38"/>
        <v/>
      </c>
      <c r="V17" s="88">
        <f t="shared" si="39"/>
        <v>0</v>
      </c>
      <c r="W17" s="75" t="str">
        <f t="shared" si="40"/>
        <v/>
      </c>
      <c r="X17" s="85" t="str">
        <f t="shared" si="41"/>
        <v/>
      </c>
      <c r="Y17" s="75" t="str">
        <f t="shared" si="42"/>
        <v/>
      </c>
      <c r="Z17" s="88">
        <f t="shared" si="43"/>
        <v>0</v>
      </c>
      <c r="AA17" s="75" t="str">
        <f t="shared" si="44"/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46178</v>
      </c>
      <c r="B18" s="48"/>
      <c r="C18" s="49"/>
      <c r="D18" s="42"/>
      <c r="E18" s="50"/>
      <c r="F18" s="51"/>
      <c r="G18" s="75">
        <f t="shared" ref="G18:G24" si="45">IF(E18="",0,CONCATENATE(E18,":",F18))</f>
        <v>0</v>
      </c>
      <c r="H18" s="50"/>
      <c r="I18" s="51"/>
      <c r="J18" s="75">
        <f t="shared" ref="J18:J24" si="46">IF(H18="",0,CONCATENATE(H18,":",I18))</f>
        <v>0</v>
      </c>
      <c r="K18" s="75">
        <f t="shared" ref="K18:K24" si="47">J18-G18</f>
        <v>0</v>
      </c>
      <c r="L18" s="50"/>
      <c r="M18" s="51"/>
      <c r="N18" s="75">
        <f t="shared" ref="N18:N24" si="48">IF(L18="",0,CONCATENATE(L18,":",M18))</f>
        <v>0</v>
      </c>
      <c r="O18" s="50"/>
      <c r="P18" s="51"/>
      <c r="Q18" s="75">
        <f t="shared" ref="Q18:Q24" si="49">IF(O18="",0,CONCATENATE(O18,":",P18))</f>
        <v>0</v>
      </c>
      <c r="R18" s="75">
        <f t="shared" ref="R18:R24" si="50">Q18-N18</f>
        <v>0</v>
      </c>
      <c r="S18" s="85">
        <f t="shared" ref="S18:S24" si="51">K18+R18</f>
        <v>0</v>
      </c>
      <c r="T18" s="75" t="str">
        <f t="shared" ref="T18" si="52">IF(B18="av",($E$7)*(-1),IF(B18="df",($E$7)*(-1),IF(D18="X","",IF(B18="sd",ROUND(S18-($E$7*(1-$AE$4)),10),IF(S18=0,"",ROUND(S18-$E$7,10))))))</f>
        <v/>
      </c>
      <c r="U18" s="75" t="str">
        <f t="shared" ref="U18:U24" si="53">IF(T18&gt;0,T18,0)</f>
        <v/>
      </c>
      <c r="V18" s="88">
        <f t="shared" ref="V18:V24" si="54">IF(T18&lt;0,T18*(-1),0)</f>
        <v>0</v>
      </c>
      <c r="W18" s="75" t="str">
        <f t="shared" ref="W18" si="55">IF(U18=V18,U18,IF(V18&gt;0,V18,U18))</f>
        <v/>
      </c>
      <c r="X18" s="85" t="str">
        <f t="shared" ref="X18" si="56">IF(D18="X",ROUND(S18-$E$7,10),"")</f>
        <v/>
      </c>
      <c r="Y18" s="75" t="str">
        <f t="shared" ref="Y18:Y24" si="57">IF(X18&gt;0,X18,0)</f>
        <v/>
      </c>
      <c r="Z18" s="88">
        <f t="shared" ref="Z18:Z24" si="58">IF(X18&lt;0,X18*(-1),0)</f>
        <v>0</v>
      </c>
      <c r="AA18" s="75" t="str">
        <f t="shared" ref="AA18" si="59">IF(Y18=Z18,Y18,IF(Z18&gt;0,Z18,Y18))</f>
        <v/>
      </c>
      <c r="AE18" s="55"/>
      <c r="AL18" s="53"/>
    </row>
    <row r="19" spans="1:38" s="11" customFormat="1" ht="14.25" customHeight="1" x14ac:dyDescent="0.35">
      <c r="A19" s="40">
        <v>46179</v>
      </c>
      <c r="B19" s="41"/>
      <c r="C19" s="42"/>
      <c r="D19" s="42"/>
      <c r="E19" s="43"/>
      <c r="F19" s="44"/>
      <c r="G19" s="75">
        <f t="shared" ref="G19" si="60">IF(E19="",0,CONCATENATE(E19,":",F19))</f>
        <v>0</v>
      </c>
      <c r="H19" s="43"/>
      <c r="I19" s="44"/>
      <c r="J19" s="75">
        <f t="shared" ref="J19" si="61">IF(H19="",0,CONCATENATE(H19,":",I19))</f>
        <v>0</v>
      </c>
      <c r="K19" s="79">
        <f t="shared" ref="K19" si="62">J19-G19</f>
        <v>0</v>
      </c>
      <c r="L19" s="43"/>
      <c r="M19" s="44"/>
      <c r="N19" s="75">
        <f t="shared" ref="N19" si="63">IF(L19="",0,CONCATENATE(L19,":",M19))</f>
        <v>0</v>
      </c>
      <c r="O19" s="43"/>
      <c r="P19" s="44"/>
      <c r="Q19" s="75">
        <f t="shared" ref="Q19" si="64">IF(O19="",0,CONCATENATE(O19,":",P19))</f>
        <v>0</v>
      </c>
      <c r="R19" s="79">
        <f t="shared" ref="R19" si="65">Q19-N19</f>
        <v>0</v>
      </c>
      <c r="S19" s="79">
        <f t="shared" ref="S19" si="66">K19+R19</f>
        <v>0</v>
      </c>
      <c r="T19" s="79" t="str">
        <f t="shared" ref="T19:T40" si="67">IF($D19="X","",IF($S19=0,"",ROUND($S19,10)))</f>
        <v/>
      </c>
      <c r="U19" s="79" t="str">
        <f t="shared" ref="U19" si="68">IF(T19&gt;0,T19,0)</f>
        <v/>
      </c>
      <c r="V19" s="87">
        <f t="shared" ref="V19" si="69">IF(T19&lt;0,T19*(-1),0)</f>
        <v>0</v>
      </c>
      <c r="W19" s="79" t="str">
        <f t="shared" ref="W19:W40" si="70">IF($D19="X","",IF($S19=0,"",ROUND($S19,10)))</f>
        <v/>
      </c>
      <c r="X19" s="79" t="str">
        <f t="shared" ref="X19:X40" si="71">IF($D19="X",ROUND($S19,10),"")</f>
        <v/>
      </c>
      <c r="Y19" s="79" t="str">
        <f t="shared" ref="Y19" si="72">IF(X19&gt;0,X19,0)</f>
        <v/>
      </c>
      <c r="Z19" s="79">
        <f t="shared" ref="Z19" si="73">IF(X19&lt;0,X19*(-1),0)</f>
        <v>0</v>
      </c>
      <c r="AA19" s="79" t="str">
        <f t="shared" ref="AA19:AA40" si="74">IF($D19="X",ROUND($S19,10),"")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0">
        <v>46180</v>
      </c>
      <c r="B20" s="41"/>
      <c r="C20" s="42"/>
      <c r="D20" s="42"/>
      <c r="E20" s="43"/>
      <c r="F20" s="44"/>
      <c r="G20" s="75">
        <f t="shared" si="45"/>
        <v>0</v>
      </c>
      <c r="H20" s="43"/>
      <c r="I20" s="44"/>
      <c r="J20" s="75">
        <f t="shared" si="46"/>
        <v>0</v>
      </c>
      <c r="K20" s="79">
        <f t="shared" si="47"/>
        <v>0</v>
      </c>
      <c r="L20" s="43"/>
      <c r="M20" s="44"/>
      <c r="N20" s="75">
        <f t="shared" si="48"/>
        <v>0</v>
      </c>
      <c r="O20" s="43"/>
      <c r="P20" s="44"/>
      <c r="Q20" s="75">
        <f t="shared" si="49"/>
        <v>0</v>
      </c>
      <c r="R20" s="79">
        <f t="shared" si="50"/>
        <v>0</v>
      </c>
      <c r="S20" s="79">
        <f t="shared" si="51"/>
        <v>0</v>
      </c>
      <c r="T20" s="79" t="str">
        <f t="shared" si="67"/>
        <v/>
      </c>
      <c r="U20" s="79" t="str">
        <f t="shared" si="53"/>
        <v/>
      </c>
      <c r="V20" s="87">
        <f t="shared" si="54"/>
        <v>0</v>
      </c>
      <c r="W20" s="79" t="str">
        <f t="shared" si="70"/>
        <v/>
      </c>
      <c r="X20" s="79" t="str">
        <f t="shared" si="71"/>
        <v/>
      </c>
      <c r="Y20" s="79" t="str">
        <f t="shared" si="57"/>
        <v/>
      </c>
      <c r="Z20" s="79">
        <f t="shared" si="58"/>
        <v>0</v>
      </c>
      <c r="AA20" s="79" t="str">
        <f t="shared" si="74"/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46181</v>
      </c>
      <c r="B21" s="48"/>
      <c r="C21" s="49"/>
      <c r="D21" s="42"/>
      <c r="E21" s="50"/>
      <c r="F21" s="51"/>
      <c r="G21" s="75">
        <f t="shared" ref="G21:G22" si="75">IF(E21="",0,CONCATENATE(E21,":",F21))</f>
        <v>0</v>
      </c>
      <c r="H21" s="50"/>
      <c r="I21" s="51"/>
      <c r="J21" s="75">
        <f t="shared" ref="J21:J22" si="76">IF(H21="",0,CONCATENATE(H21,":",I21))</f>
        <v>0</v>
      </c>
      <c r="K21" s="75">
        <f t="shared" ref="K21:K22" si="77">J21-G21</f>
        <v>0</v>
      </c>
      <c r="L21" s="50"/>
      <c r="M21" s="51"/>
      <c r="N21" s="75">
        <f t="shared" ref="N21:N22" si="78">IF(L21="",0,CONCATENATE(L21,":",M21))</f>
        <v>0</v>
      </c>
      <c r="O21" s="50"/>
      <c r="P21" s="51"/>
      <c r="Q21" s="75">
        <f t="shared" ref="Q21:Q22" si="79">IF(O21="",0,CONCATENATE(O21,":",P21))</f>
        <v>0</v>
      </c>
      <c r="R21" s="75">
        <f t="shared" ref="R21:R22" si="80">Q21-N21</f>
        <v>0</v>
      </c>
      <c r="S21" s="85">
        <f t="shared" ref="S21:S22" si="81">K21+R21</f>
        <v>0</v>
      </c>
      <c r="T21" s="75" t="str">
        <f t="shared" ref="T21:T22" si="82">IF(B21="av",($E$7)*(-1),IF(B21="df",($E$7)*(-1),IF(D21="X","",IF(B21="sd",ROUND(S21-($E$7*(1-$AE$4)),10),IF(S21=0,"",ROUND(S21-$E$7,10))))))</f>
        <v/>
      </c>
      <c r="U21" s="75" t="str">
        <f t="shared" ref="U21:U22" si="83">IF(T21&gt;0,T21,0)</f>
        <v/>
      </c>
      <c r="V21" s="88">
        <f t="shared" ref="V21:V22" si="84">IF(T21&lt;0,T21*(-1),0)</f>
        <v>0</v>
      </c>
      <c r="W21" s="75" t="str">
        <f t="shared" ref="W21:W22" si="85">IF(U21=V21,U21,IF(V21&gt;0,V21,U21))</f>
        <v/>
      </c>
      <c r="X21" s="85" t="str">
        <f t="shared" ref="X21:X22" si="86">IF(D21="X",ROUND(S21-$E$7,10),"")</f>
        <v/>
      </c>
      <c r="Y21" s="75" t="str">
        <f t="shared" ref="Y21:Y22" si="87">IF(X21&gt;0,X21,0)</f>
        <v/>
      </c>
      <c r="Z21" s="88">
        <f t="shared" ref="Z21:Z22" si="88">IF(X21&lt;0,X21*(-1),0)</f>
        <v>0</v>
      </c>
      <c r="AA21" s="75" t="str">
        <f t="shared" ref="AA21:AA22" si="89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46182</v>
      </c>
      <c r="B22" s="48"/>
      <c r="C22" s="49"/>
      <c r="D22" s="42"/>
      <c r="E22" s="50"/>
      <c r="F22" s="51"/>
      <c r="G22" s="75">
        <f t="shared" si="75"/>
        <v>0</v>
      </c>
      <c r="H22" s="50"/>
      <c r="I22" s="51"/>
      <c r="J22" s="75">
        <f t="shared" si="76"/>
        <v>0</v>
      </c>
      <c r="K22" s="75">
        <f t="shared" si="77"/>
        <v>0</v>
      </c>
      <c r="L22" s="50"/>
      <c r="M22" s="51"/>
      <c r="N22" s="75">
        <f t="shared" si="78"/>
        <v>0</v>
      </c>
      <c r="O22" s="50"/>
      <c r="P22" s="51"/>
      <c r="Q22" s="75">
        <f t="shared" si="79"/>
        <v>0</v>
      </c>
      <c r="R22" s="75">
        <f t="shared" si="80"/>
        <v>0</v>
      </c>
      <c r="S22" s="85">
        <f t="shared" si="81"/>
        <v>0</v>
      </c>
      <c r="T22" s="75" t="str">
        <f t="shared" si="82"/>
        <v/>
      </c>
      <c r="U22" s="75" t="str">
        <f t="shared" si="83"/>
        <v/>
      </c>
      <c r="V22" s="88">
        <f t="shared" si="84"/>
        <v>0</v>
      </c>
      <c r="W22" s="75" t="str">
        <f t="shared" si="85"/>
        <v/>
      </c>
      <c r="X22" s="85" t="str">
        <f t="shared" si="86"/>
        <v/>
      </c>
      <c r="Y22" s="75" t="str">
        <f t="shared" si="87"/>
        <v/>
      </c>
      <c r="Z22" s="88">
        <f t="shared" si="88"/>
        <v>0</v>
      </c>
      <c r="AA22" s="75" t="str">
        <f t="shared" si="89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46183</v>
      </c>
      <c r="B23" s="48"/>
      <c r="C23" s="49"/>
      <c r="D23" s="42"/>
      <c r="E23" s="50"/>
      <c r="F23" s="51"/>
      <c r="G23" s="75">
        <f t="shared" si="45"/>
        <v>0</v>
      </c>
      <c r="H23" s="50"/>
      <c r="I23" s="51"/>
      <c r="J23" s="75">
        <f t="shared" si="46"/>
        <v>0</v>
      </c>
      <c r="K23" s="75">
        <f t="shared" si="47"/>
        <v>0</v>
      </c>
      <c r="L23" s="50"/>
      <c r="M23" s="51"/>
      <c r="N23" s="75">
        <f t="shared" si="48"/>
        <v>0</v>
      </c>
      <c r="O23" s="50"/>
      <c r="P23" s="51"/>
      <c r="Q23" s="75">
        <f t="shared" si="49"/>
        <v>0</v>
      </c>
      <c r="R23" s="75">
        <f t="shared" si="50"/>
        <v>0</v>
      </c>
      <c r="S23" s="85">
        <f t="shared" si="51"/>
        <v>0</v>
      </c>
      <c r="T23" s="75" t="str">
        <f t="shared" ref="T23:T25" si="90">IF(B23="av",($E$7)*(-1),IF(B23="df",($E$7)*(-1),IF(D23="X","",IF(B23="sd",ROUND(S23-($E$7*(1-$AE$4)),10),IF(S23=0,"",ROUND(S23-$E$7,10))))))</f>
        <v/>
      </c>
      <c r="U23" s="75" t="str">
        <f t="shared" si="53"/>
        <v/>
      </c>
      <c r="V23" s="88">
        <f t="shared" si="54"/>
        <v>0</v>
      </c>
      <c r="W23" s="75" t="str">
        <f t="shared" ref="W23:W25" si="91">IF(U23=V23,U23,IF(V23&gt;0,V23,U23))</f>
        <v/>
      </c>
      <c r="X23" s="85" t="str">
        <f t="shared" ref="X23:X25" si="92">IF(D23="X",ROUND(S23-$E$7,10),"")</f>
        <v/>
      </c>
      <c r="Y23" s="75" t="str">
        <f t="shared" si="57"/>
        <v/>
      </c>
      <c r="Z23" s="88">
        <f t="shared" si="58"/>
        <v>0</v>
      </c>
      <c r="AA23" s="75" t="str">
        <f t="shared" ref="AA23:AA25" si="93">IF(Y23=Z23,Y23,IF(Z23&gt;0,Z23,Y23))</f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46184</v>
      </c>
      <c r="B24" s="48"/>
      <c r="C24" s="49"/>
      <c r="D24" s="42"/>
      <c r="E24" s="50"/>
      <c r="F24" s="51"/>
      <c r="G24" s="75">
        <f t="shared" si="45"/>
        <v>0</v>
      </c>
      <c r="H24" s="50"/>
      <c r="I24" s="51"/>
      <c r="J24" s="75">
        <f t="shared" si="46"/>
        <v>0</v>
      </c>
      <c r="K24" s="75">
        <f t="shared" si="47"/>
        <v>0</v>
      </c>
      <c r="L24" s="50"/>
      <c r="M24" s="51"/>
      <c r="N24" s="75">
        <f t="shared" si="48"/>
        <v>0</v>
      </c>
      <c r="O24" s="50"/>
      <c r="P24" s="51"/>
      <c r="Q24" s="75">
        <f t="shared" si="49"/>
        <v>0</v>
      </c>
      <c r="R24" s="75">
        <f t="shared" si="50"/>
        <v>0</v>
      </c>
      <c r="S24" s="85">
        <f t="shared" si="51"/>
        <v>0</v>
      </c>
      <c r="T24" s="75" t="str">
        <f t="shared" si="90"/>
        <v/>
      </c>
      <c r="U24" s="75" t="str">
        <f t="shared" si="53"/>
        <v/>
      </c>
      <c r="V24" s="88">
        <f t="shared" si="54"/>
        <v>0</v>
      </c>
      <c r="W24" s="75" t="str">
        <f t="shared" si="91"/>
        <v/>
      </c>
      <c r="X24" s="85" t="str">
        <f t="shared" si="92"/>
        <v/>
      </c>
      <c r="Y24" s="75" t="str">
        <f t="shared" si="57"/>
        <v/>
      </c>
      <c r="Z24" s="88">
        <f t="shared" si="58"/>
        <v>0</v>
      </c>
      <c r="AA24" s="75" t="str">
        <f t="shared" si="93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46185</v>
      </c>
      <c r="B25" s="48"/>
      <c r="C25" s="49"/>
      <c r="D25" s="42"/>
      <c r="E25" s="50"/>
      <c r="F25" s="51"/>
      <c r="G25" s="75">
        <f t="shared" ref="G25:G43" si="94">IF(E25="",0,CONCATENATE(E25,":",F25))</f>
        <v>0</v>
      </c>
      <c r="H25" s="50"/>
      <c r="I25" s="51"/>
      <c r="J25" s="75">
        <f t="shared" ref="J25:J43" si="95">IF(H25="",0,CONCATENATE(H25,":",I25))</f>
        <v>0</v>
      </c>
      <c r="K25" s="75">
        <f t="shared" ref="K25:K43" si="96">J25-G25</f>
        <v>0</v>
      </c>
      <c r="L25" s="50"/>
      <c r="M25" s="51"/>
      <c r="N25" s="75">
        <f t="shared" ref="N25:N43" si="97">IF(L25="",0,CONCATENATE(L25,":",M25))</f>
        <v>0</v>
      </c>
      <c r="O25" s="50"/>
      <c r="P25" s="51"/>
      <c r="Q25" s="75">
        <f t="shared" ref="Q25:Q43" si="98">IF(O25="",0,CONCATENATE(O25,":",P25))</f>
        <v>0</v>
      </c>
      <c r="R25" s="75">
        <f t="shared" ref="R25:R43" si="99">Q25-N25</f>
        <v>0</v>
      </c>
      <c r="S25" s="85">
        <f t="shared" ref="S25:S43" si="100">K25+R25</f>
        <v>0</v>
      </c>
      <c r="T25" s="75" t="str">
        <f t="shared" si="90"/>
        <v/>
      </c>
      <c r="U25" s="75" t="str">
        <f t="shared" ref="U25:U43" si="101">IF(T25&gt;0,T25,0)</f>
        <v/>
      </c>
      <c r="V25" s="88">
        <f t="shared" ref="V25:V43" si="102">IF(T25&lt;0,T25*(-1),0)</f>
        <v>0</v>
      </c>
      <c r="W25" s="75" t="str">
        <f t="shared" si="91"/>
        <v/>
      </c>
      <c r="X25" s="85" t="str">
        <f t="shared" si="92"/>
        <v/>
      </c>
      <c r="Y25" s="75" t="str">
        <f t="shared" ref="Y25:Y43" si="103">IF(X25&gt;0,X25,0)</f>
        <v/>
      </c>
      <c r="Z25" s="88">
        <f t="shared" ref="Z25:Z43" si="104">IF(X25&lt;0,X25*(-1),0)</f>
        <v>0</v>
      </c>
      <c r="AA25" s="75" t="str">
        <f t="shared" si="93"/>
        <v/>
      </c>
      <c r="AC25" s="45" t="s">
        <v>32</v>
      </c>
      <c r="AD25" s="45"/>
      <c r="AE25" s="46">
        <f>AE23+(AE24*0.5)+Mai!AE25</f>
        <v>0</v>
      </c>
    </row>
    <row r="26" spans="1:38" s="11" customFormat="1" ht="14.25" customHeight="1" x14ac:dyDescent="0.35">
      <c r="A26" s="40">
        <v>46186</v>
      </c>
      <c r="B26" s="41"/>
      <c r="C26" s="42"/>
      <c r="D26" s="42"/>
      <c r="E26" s="43"/>
      <c r="F26" s="44"/>
      <c r="G26" s="75">
        <f t="shared" ref="G26" si="105">IF(E26="",0,CONCATENATE(E26,":",F26))</f>
        <v>0</v>
      </c>
      <c r="H26" s="43"/>
      <c r="I26" s="44"/>
      <c r="J26" s="75">
        <f t="shared" ref="J26" si="106">IF(H26="",0,CONCATENATE(H26,":",I26))</f>
        <v>0</v>
      </c>
      <c r="K26" s="79">
        <f t="shared" ref="K26" si="107">J26-G26</f>
        <v>0</v>
      </c>
      <c r="L26" s="43"/>
      <c r="M26" s="44"/>
      <c r="N26" s="75">
        <f t="shared" ref="N26" si="108">IF(L26="",0,CONCATENATE(L26,":",M26))</f>
        <v>0</v>
      </c>
      <c r="O26" s="43"/>
      <c r="P26" s="44"/>
      <c r="Q26" s="75">
        <f t="shared" ref="Q26" si="109">IF(O26="",0,CONCATENATE(O26,":",P26))</f>
        <v>0</v>
      </c>
      <c r="R26" s="79">
        <f t="shared" ref="R26" si="110">Q26-N26</f>
        <v>0</v>
      </c>
      <c r="S26" s="79">
        <f t="shared" ref="S26" si="111">K26+R26</f>
        <v>0</v>
      </c>
      <c r="T26" s="79" t="str">
        <f t="shared" si="67"/>
        <v/>
      </c>
      <c r="U26" s="79" t="str">
        <f t="shared" ref="U26" si="112">IF(T26&gt;0,T26,0)</f>
        <v/>
      </c>
      <c r="V26" s="87">
        <f t="shared" ref="V26" si="113">IF(T26&lt;0,T26*(-1),0)</f>
        <v>0</v>
      </c>
      <c r="W26" s="79" t="str">
        <f t="shared" si="70"/>
        <v/>
      </c>
      <c r="X26" s="79" t="str">
        <f t="shared" si="71"/>
        <v/>
      </c>
      <c r="Y26" s="79" t="str">
        <f t="shared" ref="Y26" si="114">IF(X26&gt;0,X26,0)</f>
        <v/>
      </c>
      <c r="Z26" s="79">
        <f t="shared" ref="Z26" si="115">IF(X26&lt;0,X26*(-1),0)</f>
        <v>0</v>
      </c>
      <c r="AA26" s="79" t="str">
        <f t="shared" si="74"/>
        <v/>
      </c>
      <c r="AE26" s="25"/>
    </row>
    <row r="27" spans="1:38" s="11" customFormat="1" ht="14.25" customHeight="1" x14ac:dyDescent="0.35">
      <c r="A27" s="40">
        <v>46187</v>
      </c>
      <c r="B27" s="41"/>
      <c r="C27" s="42"/>
      <c r="D27" s="42"/>
      <c r="E27" s="43"/>
      <c r="F27" s="44"/>
      <c r="G27" s="75">
        <f t="shared" si="94"/>
        <v>0</v>
      </c>
      <c r="H27" s="43"/>
      <c r="I27" s="44"/>
      <c r="J27" s="75">
        <f t="shared" si="95"/>
        <v>0</v>
      </c>
      <c r="K27" s="79">
        <f t="shared" si="96"/>
        <v>0</v>
      </c>
      <c r="L27" s="43"/>
      <c r="M27" s="44"/>
      <c r="N27" s="75">
        <f t="shared" si="97"/>
        <v>0</v>
      </c>
      <c r="O27" s="43"/>
      <c r="P27" s="44"/>
      <c r="Q27" s="75">
        <f t="shared" si="98"/>
        <v>0</v>
      </c>
      <c r="R27" s="79">
        <f t="shared" si="99"/>
        <v>0</v>
      </c>
      <c r="S27" s="79">
        <f t="shared" si="100"/>
        <v>0</v>
      </c>
      <c r="T27" s="79" t="str">
        <f t="shared" ref="T27:T41" si="116">IF($D27="X","",IF($S27=0,"",ROUND($S27,10)))</f>
        <v/>
      </c>
      <c r="U27" s="79" t="str">
        <f t="shared" si="101"/>
        <v/>
      </c>
      <c r="V27" s="87">
        <f t="shared" si="102"/>
        <v>0</v>
      </c>
      <c r="W27" s="79" t="str">
        <f t="shared" ref="W27:W41" si="117">IF($D27="X","",IF($S27=0,"",ROUND($S27,10)))</f>
        <v/>
      </c>
      <c r="X27" s="79" t="str">
        <f t="shared" ref="X27:X41" si="118">IF($D27="X",ROUND($S27,10),"")</f>
        <v/>
      </c>
      <c r="Y27" s="79" t="str">
        <f t="shared" si="103"/>
        <v/>
      </c>
      <c r="Z27" s="79">
        <f t="shared" si="104"/>
        <v>0</v>
      </c>
      <c r="AA27" s="79" t="str">
        <f t="shared" ref="AA27:AA41" si="119">IF($D27="X",ROUND($S27,10),"")</f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46188</v>
      </c>
      <c r="B28" s="48"/>
      <c r="C28" s="49"/>
      <c r="D28" s="42"/>
      <c r="E28" s="50"/>
      <c r="F28" s="51"/>
      <c r="G28" s="75">
        <f t="shared" ref="G28" si="120">IF(E28="",0,CONCATENATE(E28,":",F28))</f>
        <v>0</v>
      </c>
      <c r="H28" s="50"/>
      <c r="I28" s="51"/>
      <c r="J28" s="75">
        <f t="shared" ref="J28" si="121">IF(H28="",0,CONCATENATE(H28,":",I28))</f>
        <v>0</v>
      </c>
      <c r="K28" s="75">
        <f t="shared" ref="K28" si="122">J28-G28</f>
        <v>0</v>
      </c>
      <c r="L28" s="50"/>
      <c r="M28" s="51"/>
      <c r="N28" s="75">
        <f t="shared" ref="N28" si="123">IF(L28="",0,CONCATENATE(L28,":",M28))</f>
        <v>0</v>
      </c>
      <c r="O28" s="50"/>
      <c r="P28" s="51"/>
      <c r="Q28" s="75">
        <f t="shared" ref="Q28" si="124">IF(O28="",0,CONCATENATE(O28,":",P28))</f>
        <v>0</v>
      </c>
      <c r="R28" s="75">
        <f t="shared" ref="R28" si="125">Q28-N28</f>
        <v>0</v>
      </c>
      <c r="S28" s="85">
        <f t="shared" ref="S28" si="126">K28+R28</f>
        <v>0</v>
      </c>
      <c r="T28" s="75" t="str">
        <f t="shared" ref="T28" si="127">IF(B28="av",($E$7)*(-1),IF(B28="df",($E$7)*(-1),IF(D28="X","",IF(B28="sd",ROUND(S28-($E$7*(1-$AE$4)),10),IF(S28=0,"",ROUND(S28-$E$7,10))))))</f>
        <v/>
      </c>
      <c r="U28" s="75" t="str">
        <f t="shared" ref="U28" si="128">IF(T28&gt;0,T28,0)</f>
        <v/>
      </c>
      <c r="V28" s="88">
        <f t="shared" ref="V28" si="129">IF(T28&lt;0,T28*(-1),0)</f>
        <v>0</v>
      </c>
      <c r="W28" s="75" t="str">
        <f t="shared" ref="W28" si="130">IF(U28=V28,U28,IF(V28&gt;0,V28,U28))</f>
        <v/>
      </c>
      <c r="X28" s="85" t="str">
        <f t="shared" ref="X28" si="131">IF(D28="X",ROUND(S28-$E$7,10),"")</f>
        <v/>
      </c>
      <c r="Y28" s="75" t="str">
        <f t="shared" ref="Y28" si="132">IF(X28&gt;0,X28,0)</f>
        <v/>
      </c>
      <c r="Z28" s="88">
        <f t="shared" ref="Z28" si="133">IF(X28&lt;0,X28*(-1),0)</f>
        <v>0</v>
      </c>
      <c r="AA28" s="75" t="str">
        <f t="shared" ref="AA28" si="134">IF(Y28=Z28,Y28,IF(Z28&gt;0,Z28,Y28))</f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46189</v>
      </c>
      <c r="B29" s="48"/>
      <c r="C29" s="49"/>
      <c r="D29" s="42"/>
      <c r="E29" s="50"/>
      <c r="F29" s="51"/>
      <c r="G29" s="75">
        <f t="shared" si="94"/>
        <v>0</v>
      </c>
      <c r="H29" s="50"/>
      <c r="I29" s="51"/>
      <c r="J29" s="75">
        <f t="shared" si="95"/>
        <v>0</v>
      </c>
      <c r="K29" s="75">
        <f t="shared" si="96"/>
        <v>0</v>
      </c>
      <c r="L29" s="50"/>
      <c r="M29" s="51"/>
      <c r="N29" s="75">
        <f t="shared" si="97"/>
        <v>0</v>
      </c>
      <c r="O29" s="50"/>
      <c r="P29" s="51"/>
      <c r="Q29" s="75">
        <f t="shared" si="98"/>
        <v>0</v>
      </c>
      <c r="R29" s="75">
        <f t="shared" si="99"/>
        <v>0</v>
      </c>
      <c r="S29" s="85">
        <f t="shared" si="100"/>
        <v>0</v>
      </c>
      <c r="T29" s="75" t="str">
        <f t="shared" ref="T29:T32" si="135">IF(B29="av",($E$7)*(-1),IF(B29="df",($E$7)*(-1),IF(D29="X","",IF(B29="sd",ROUND(S29-($E$7*(1-$AE$4)),10),IF(S29=0,"",ROUND(S29-$E$7,10))))))</f>
        <v/>
      </c>
      <c r="U29" s="75" t="str">
        <f t="shared" si="101"/>
        <v/>
      </c>
      <c r="V29" s="88">
        <f t="shared" si="102"/>
        <v>0</v>
      </c>
      <c r="W29" s="75" t="str">
        <f t="shared" ref="W29:W32" si="136">IF(U29=V29,U29,IF(V29&gt;0,V29,U29))</f>
        <v/>
      </c>
      <c r="X29" s="85" t="str">
        <f t="shared" ref="X29:X32" si="137">IF(D29="X",ROUND(S29-$E$7,10),"")</f>
        <v/>
      </c>
      <c r="Y29" s="75" t="str">
        <f t="shared" si="103"/>
        <v/>
      </c>
      <c r="Z29" s="88">
        <f t="shared" si="104"/>
        <v>0</v>
      </c>
      <c r="AA29" s="75" t="str">
        <f t="shared" ref="AA29:AA32" si="138">IF(Y29=Z29,Y29,IF(Z29&gt;0,Z29,Y29))</f>
        <v/>
      </c>
      <c r="AC29" s="45" t="s">
        <v>34</v>
      </c>
      <c r="AD29" s="92">
        <f>AD28+Mai!AD29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46190</v>
      </c>
      <c r="B30" s="48"/>
      <c r="C30" s="49"/>
      <c r="D30" s="42"/>
      <c r="E30" s="50"/>
      <c r="F30" s="51"/>
      <c r="G30" s="75">
        <f t="shared" si="94"/>
        <v>0</v>
      </c>
      <c r="H30" s="50"/>
      <c r="I30" s="51"/>
      <c r="J30" s="75">
        <f t="shared" si="95"/>
        <v>0</v>
      </c>
      <c r="K30" s="75">
        <f t="shared" si="96"/>
        <v>0</v>
      </c>
      <c r="L30" s="50"/>
      <c r="M30" s="51"/>
      <c r="N30" s="75">
        <f t="shared" si="97"/>
        <v>0</v>
      </c>
      <c r="O30" s="50"/>
      <c r="P30" s="51"/>
      <c r="Q30" s="75">
        <f t="shared" si="98"/>
        <v>0</v>
      </c>
      <c r="R30" s="75">
        <f t="shared" si="99"/>
        <v>0</v>
      </c>
      <c r="S30" s="85">
        <f t="shared" si="100"/>
        <v>0</v>
      </c>
      <c r="T30" s="75" t="str">
        <f t="shared" si="135"/>
        <v/>
      </c>
      <c r="U30" s="75" t="str">
        <f t="shared" si="101"/>
        <v/>
      </c>
      <c r="V30" s="88">
        <f t="shared" si="102"/>
        <v>0</v>
      </c>
      <c r="W30" s="75" t="str">
        <f t="shared" si="136"/>
        <v/>
      </c>
      <c r="X30" s="85" t="str">
        <f t="shared" si="137"/>
        <v/>
      </c>
      <c r="Y30" s="75" t="str">
        <f t="shared" si="103"/>
        <v/>
      </c>
      <c r="Z30" s="88">
        <f t="shared" si="104"/>
        <v>0</v>
      </c>
      <c r="AA30" s="75" t="str">
        <f t="shared" si="138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46191</v>
      </c>
      <c r="B31" s="48"/>
      <c r="C31" s="49"/>
      <c r="D31" s="42"/>
      <c r="E31" s="50"/>
      <c r="F31" s="51"/>
      <c r="G31" s="75">
        <f t="shared" si="94"/>
        <v>0</v>
      </c>
      <c r="H31" s="50"/>
      <c r="I31" s="51"/>
      <c r="J31" s="75">
        <f t="shared" si="95"/>
        <v>0</v>
      </c>
      <c r="K31" s="75">
        <f t="shared" si="96"/>
        <v>0</v>
      </c>
      <c r="L31" s="50"/>
      <c r="M31" s="51"/>
      <c r="N31" s="75">
        <f t="shared" si="97"/>
        <v>0</v>
      </c>
      <c r="O31" s="50"/>
      <c r="P31" s="51"/>
      <c r="Q31" s="75">
        <f t="shared" si="98"/>
        <v>0</v>
      </c>
      <c r="R31" s="75">
        <f t="shared" si="99"/>
        <v>0</v>
      </c>
      <c r="S31" s="85">
        <f t="shared" si="100"/>
        <v>0</v>
      </c>
      <c r="T31" s="75" t="str">
        <f t="shared" si="135"/>
        <v/>
      </c>
      <c r="U31" s="75" t="str">
        <f t="shared" si="101"/>
        <v/>
      </c>
      <c r="V31" s="88">
        <f t="shared" si="102"/>
        <v>0</v>
      </c>
      <c r="W31" s="75" t="str">
        <f t="shared" si="136"/>
        <v/>
      </c>
      <c r="X31" s="85" t="str">
        <f t="shared" si="137"/>
        <v/>
      </c>
      <c r="Y31" s="75" t="str">
        <f t="shared" si="103"/>
        <v/>
      </c>
      <c r="Z31" s="88">
        <f t="shared" si="104"/>
        <v>0</v>
      </c>
      <c r="AA31" s="75" t="str">
        <f t="shared" si="138"/>
        <v/>
      </c>
      <c r="AE31" s="25"/>
    </row>
    <row r="32" spans="1:38" s="11" customFormat="1" ht="14.25" customHeight="1" x14ac:dyDescent="0.35">
      <c r="A32" s="47">
        <v>46192</v>
      </c>
      <c r="B32" s="48"/>
      <c r="C32" s="49"/>
      <c r="D32" s="42"/>
      <c r="E32" s="50"/>
      <c r="F32" s="51"/>
      <c r="G32" s="75">
        <f t="shared" si="94"/>
        <v>0</v>
      </c>
      <c r="H32" s="50"/>
      <c r="I32" s="51"/>
      <c r="J32" s="75">
        <f t="shared" si="95"/>
        <v>0</v>
      </c>
      <c r="K32" s="75">
        <f t="shared" si="96"/>
        <v>0</v>
      </c>
      <c r="L32" s="50"/>
      <c r="M32" s="51"/>
      <c r="N32" s="75">
        <f t="shared" si="97"/>
        <v>0</v>
      </c>
      <c r="O32" s="50"/>
      <c r="P32" s="51"/>
      <c r="Q32" s="75">
        <f t="shared" si="98"/>
        <v>0</v>
      </c>
      <c r="R32" s="75">
        <f t="shared" si="99"/>
        <v>0</v>
      </c>
      <c r="S32" s="85">
        <f t="shared" si="100"/>
        <v>0</v>
      </c>
      <c r="T32" s="75" t="str">
        <f t="shared" si="135"/>
        <v/>
      </c>
      <c r="U32" s="75" t="str">
        <f t="shared" si="101"/>
        <v/>
      </c>
      <c r="V32" s="88">
        <f t="shared" si="102"/>
        <v>0</v>
      </c>
      <c r="W32" s="75" t="str">
        <f t="shared" si="136"/>
        <v/>
      </c>
      <c r="X32" s="85" t="str">
        <f t="shared" si="137"/>
        <v/>
      </c>
      <c r="Y32" s="75" t="str">
        <f t="shared" si="103"/>
        <v/>
      </c>
      <c r="Z32" s="88">
        <f t="shared" si="104"/>
        <v>0</v>
      </c>
      <c r="AA32" s="75" t="str">
        <f t="shared" si="138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0">
        <v>46193</v>
      </c>
      <c r="B33" s="41"/>
      <c r="C33" s="42"/>
      <c r="D33" s="42"/>
      <c r="E33" s="43"/>
      <c r="F33" s="44"/>
      <c r="G33" s="75">
        <f t="shared" ref="G33" si="139">IF(E33="",0,CONCATENATE(E33,":",F33))</f>
        <v>0</v>
      </c>
      <c r="H33" s="43"/>
      <c r="I33" s="44"/>
      <c r="J33" s="75">
        <f t="shared" ref="J33" si="140">IF(H33="",0,CONCATENATE(H33,":",I33))</f>
        <v>0</v>
      </c>
      <c r="K33" s="79">
        <f t="shared" ref="K33" si="141">J33-G33</f>
        <v>0</v>
      </c>
      <c r="L33" s="43"/>
      <c r="M33" s="44"/>
      <c r="N33" s="75">
        <f t="shared" ref="N33" si="142">IF(L33="",0,CONCATENATE(L33,":",M33))</f>
        <v>0</v>
      </c>
      <c r="O33" s="43"/>
      <c r="P33" s="44"/>
      <c r="Q33" s="75">
        <f t="shared" ref="Q33" si="143">IF(O33="",0,CONCATENATE(O33,":",P33))</f>
        <v>0</v>
      </c>
      <c r="R33" s="79">
        <f t="shared" ref="R33" si="144">Q33-N33</f>
        <v>0</v>
      </c>
      <c r="S33" s="79">
        <f t="shared" ref="S33" si="145">K33+R33</f>
        <v>0</v>
      </c>
      <c r="T33" s="79" t="str">
        <f t="shared" si="67"/>
        <v/>
      </c>
      <c r="U33" s="79" t="str">
        <f t="shared" ref="U33" si="146">IF(T33&gt;0,T33,0)</f>
        <v/>
      </c>
      <c r="V33" s="87">
        <f t="shared" ref="V33" si="147">IF(T33&lt;0,T33*(-1),0)</f>
        <v>0</v>
      </c>
      <c r="W33" s="79" t="str">
        <f t="shared" si="70"/>
        <v/>
      </c>
      <c r="X33" s="79" t="str">
        <f t="shared" si="71"/>
        <v/>
      </c>
      <c r="Y33" s="79" t="str">
        <f t="shared" ref="Y33" si="148">IF(X33&gt;0,X33,0)</f>
        <v/>
      </c>
      <c r="Z33" s="79">
        <f t="shared" ref="Z33" si="149">IF(X33&lt;0,X33*(-1),0)</f>
        <v>0</v>
      </c>
      <c r="AA33" s="79" t="str">
        <f t="shared" si="74"/>
        <v/>
      </c>
      <c r="AC33" s="58" t="s">
        <v>37</v>
      </c>
      <c r="AD33" s="58"/>
      <c r="AE33" s="60">
        <f>IF($AE$5-(COUNTIF(B$14:B$44,"f")+($AE$5-Mai!AE33))&gt;-1,Mai!AE33-COUNTIF(B$14:B$44,"f"),0)</f>
        <v>25</v>
      </c>
    </row>
    <row r="34" spans="1:31" s="11" customFormat="1" ht="14.25" customHeight="1" x14ac:dyDescent="0.35">
      <c r="A34" s="40">
        <v>46194</v>
      </c>
      <c r="B34" s="41"/>
      <c r="C34" s="42"/>
      <c r="D34" s="42"/>
      <c r="E34" s="43"/>
      <c r="F34" s="44"/>
      <c r="G34" s="75">
        <f t="shared" si="94"/>
        <v>0</v>
      </c>
      <c r="H34" s="43"/>
      <c r="I34" s="44"/>
      <c r="J34" s="75">
        <f t="shared" si="95"/>
        <v>0</v>
      </c>
      <c r="K34" s="79">
        <f t="shared" si="96"/>
        <v>0</v>
      </c>
      <c r="L34" s="43"/>
      <c r="M34" s="44"/>
      <c r="N34" s="75">
        <f t="shared" si="97"/>
        <v>0</v>
      </c>
      <c r="O34" s="43"/>
      <c r="P34" s="44"/>
      <c r="Q34" s="75">
        <f t="shared" si="98"/>
        <v>0</v>
      </c>
      <c r="R34" s="79">
        <f t="shared" si="99"/>
        <v>0</v>
      </c>
      <c r="S34" s="79">
        <f t="shared" si="100"/>
        <v>0</v>
      </c>
      <c r="T34" s="79" t="str">
        <f t="shared" si="116"/>
        <v/>
      </c>
      <c r="U34" s="79" t="str">
        <f t="shared" si="101"/>
        <v/>
      </c>
      <c r="V34" s="87">
        <f t="shared" si="102"/>
        <v>0</v>
      </c>
      <c r="W34" s="79" t="str">
        <f t="shared" si="117"/>
        <v/>
      </c>
      <c r="X34" s="79" t="str">
        <f t="shared" si="118"/>
        <v/>
      </c>
      <c r="Y34" s="79" t="str">
        <f t="shared" si="103"/>
        <v/>
      </c>
      <c r="Z34" s="79">
        <f t="shared" si="104"/>
        <v>0</v>
      </c>
      <c r="AA34" s="79" t="str">
        <f t="shared" si="119"/>
        <v/>
      </c>
      <c r="AC34" s="61" t="s">
        <v>38</v>
      </c>
      <c r="AD34" s="61"/>
      <c r="AE34" s="46">
        <f>IF(Mai!AE34&gt;0,Mai!AE34+COUNTIF(B$14:B$44,"f"),IF(COUNTIF(B$14:B$44,"f")&gt;Mai!AE33,COUNTIF(B$14:B$44,"f")-Mai!AE33,0))</f>
        <v>0</v>
      </c>
    </row>
    <row r="35" spans="1:31" s="11" customFormat="1" ht="14.25" customHeight="1" x14ac:dyDescent="0.35">
      <c r="A35" s="47">
        <v>46195</v>
      </c>
      <c r="B35" s="48"/>
      <c r="C35" s="49"/>
      <c r="D35" s="42"/>
      <c r="E35" s="50"/>
      <c r="F35" s="51"/>
      <c r="G35" s="75">
        <f t="shared" ref="G35" si="150">IF(E35="",0,CONCATENATE(E35,":",F35))</f>
        <v>0</v>
      </c>
      <c r="H35" s="50"/>
      <c r="I35" s="51"/>
      <c r="J35" s="75">
        <f t="shared" ref="J35" si="151">IF(H35="",0,CONCATENATE(H35,":",I35))</f>
        <v>0</v>
      </c>
      <c r="K35" s="75">
        <f t="shared" ref="K35" si="152">J35-G35</f>
        <v>0</v>
      </c>
      <c r="L35" s="50"/>
      <c r="M35" s="51"/>
      <c r="N35" s="75">
        <f t="shared" ref="N35" si="153">IF(L35="",0,CONCATENATE(L35,":",M35))</f>
        <v>0</v>
      </c>
      <c r="O35" s="50"/>
      <c r="P35" s="51"/>
      <c r="Q35" s="75">
        <f t="shared" ref="Q35" si="154">IF(O35="",0,CONCATENATE(O35,":",P35))</f>
        <v>0</v>
      </c>
      <c r="R35" s="75">
        <f t="shared" ref="R35" si="155">Q35-N35</f>
        <v>0</v>
      </c>
      <c r="S35" s="85">
        <f t="shared" ref="S35" si="156">K35+R35</f>
        <v>0</v>
      </c>
      <c r="T35" s="75" t="str">
        <f t="shared" ref="T35" si="157">IF(B35="av",($E$7)*(-1),IF(B35="df",($E$7)*(-1),IF(D35="X","",IF(B35="sd",ROUND(S35-($E$7*(1-$AE$4)),10),IF(S35=0,"",ROUND(S35-$E$7,10))))))</f>
        <v/>
      </c>
      <c r="U35" s="75" t="str">
        <f t="shared" ref="U35" si="158">IF(T35&gt;0,T35,0)</f>
        <v/>
      </c>
      <c r="V35" s="88">
        <f t="shared" ref="V35" si="159">IF(T35&lt;0,T35*(-1),0)</f>
        <v>0</v>
      </c>
      <c r="W35" s="75" t="str">
        <f t="shared" ref="W35" si="160">IF(U35=V35,U35,IF(V35&gt;0,V35,U35))</f>
        <v/>
      </c>
      <c r="X35" s="85" t="str">
        <f t="shared" ref="X35" si="161">IF(D35="X",ROUND(S35-$E$7,10),"")</f>
        <v/>
      </c>
      <c r="Y35" s="75" t="str">
        <f t="shared" ref="Y35" si="162">IF(X35&gt;0,X35,0)</f>
        <v/>
      </c>
      <c r="Z35" s="88">
        <f t="shared" ref="Z35" si="163">IF(X35&lt;0,X35*(-1),0)</f>
        <v>0</v>
      </c>
      <c r="AA35" s="75" t="str">
        <f t="shared" ref="AA35" si="164">IF(Y35=Z35,Y35,IF(Z35&gt;0,Z35,Y35))</f>
        <v/>
      </c>
      <c r="AC35" s="58" t="s">
        <v>39</v>
      </c>
      <c r="AD35" s="58"/>
      <c r="AE35" s="60">
        <f>IF($AE$6-(COUNTIF(B$14:B$44,"s")+($AE$6-Mai!AE35))&gt;-1,Mai!AE35-COUNTIF(B$14:B$44,"s"),0)</f>
        <v>0</v>
      </c>
    </row>
    <row r="36" spans="1:31" s="11" customFormat="1" ht="14.25" customHeight="1" x14ac:dyDescent="0.35">
      <c r="A36" s="47">
        <v>46196</v>
      </c>
      <c r="B36" s="48"/>
      <c r="C36" s="49"/>
      <c r="D36" s="42"/>
      <c r="E36" s="50"/>
      <c r="F36" s="51"/>
      <c r="G36" s="75">
        <f t="shared" si="94"/>
        <v>0</v>
      </c>
      <c r="H36" s="50"/>
      <c r="I36" s="51"/>
      <c r="J36" s="75">
        <f t="shared" si="95"/>
        <v>0</v>
      </c>
      <c r="K36" s="75">
        <f t="shared" si="96"/>
        <v>0</v>
      </c>
      <c r="L36" s="50"/>
      <c r="M36" s="51"/>
      <c r="N36" s="75">
        <f t="shared" si="97"/>
        <v>0</v>
      </c>
      <c r="O36" s="50"/>
      <c r="P36" s="51"/>
      <c r="Q36" s="75">
        <f t="shared" si="98"/>
        <v>0</v>
      </c>
      <c r="R36" s="75">
        <f t="shared" si="99"/>
        <v>0</v>
      </c>
      <c r="S36" s="85">
        <f t="shared" si="100"/>
        <v>0</v>
      </c>
      <c r="T36" s="75" t="str">
        <f t="shared" ref="T36:T39" si="165">IF(B36="av",($E$7)*(-1),IF(B36="df",($E$7)*(-1),IF(D36="X","",IF(B36="sd",ROUND(S36-($E$7*(1-$AE$4)),10),IF(S36=0,"",ROUND(S36-$E$7,10))))))</f>
        <v/>
      </c>
      <c r="U36" s="75" t="str">
        <f t="shared" si="101"/>
        <v/>
      </c>
      <c r="V36" s="88">
        <f t="shared" si="102"/>
        <v>0</v>
      </c>
      <c r="W36" s="75" t="str">
        <f t="shared" ref="W36:W39" si="166">IF(U36=V36,U36,IF(V36&gt;0,V36,U36))</f>
        <v/>
      </c>
      <c r="X36" s="85" t="str">
        <f t="shared" ref="X36:X39" si="167">IF(D36="X",ROUND(S36-$E$7,10),"")</f>
        <v/>
      </c>
      <c r="Y36" s="75" t="str">
        <f t="shared" si="103"/>
        <v/>
      </c>
      <c r="Z36" s="88">
        <f t="shared" si="104"/>
        <v>0</v>
      </c>
      <c r="AA36" s="75" t="str">
        <f t="shared" ref="AA36:AA39" si="168">IF(Y36=Z36,Y36,IF(Z36&gt;0,Z36,Y36))</f>
        <v/>
      </c>
      <c r="AC36" s="58" t="s">
        <v>40</v>
      </c>
      <c r="AD36" s="58"/>
      <c r="AE36" s="46">
        <f>COUNTIF(B$14:B$44,"vp")+Mai!AE36</f>
        <v>0</v>
      </c>
    </row>
    <row r="37" spans="1:31" s="11" customFormat="1" ht="14.25" customHeight="1" x14ac:dyDescent="0.35">
      <c r="A37" s="47">
        <v>46197</v>
      </c>
      <c r="B37" s="48"/>
      <c r="C37" s="49"/>
      <c r="D37" s="42"/>
      <c r="E37" s="50"/>
      <c r="F37" s="51"/>
      <c r="G37" s="75">
        <f t="shared" si="94"/>
        <v>0</v>
      </c>
      <c r="H37" s="50"/>
      <c r="I37" s="51"/>
      <c r="J37" s="75">
        <f t="shared" si="95"/>
        <v>0</v>
      </c>
      <c r="K37" s="75">
        <f t="shared" si="96"/>
        <v>0</v>
      </c>
      <c r="L37" s="50"/>
      <c r="M37" s="51"/>
      <c r="N37" s="75">
        <f t="shared" si="97"/>
        <v>0</v>
      </c>
      <c r="O37" s="50"/>
      <c r="P37" s="51"/>
      <c r="Q37" s="75">
        <f t="shared" si="98"/>
        <v>0</v>
      </c>
      <c r="R37" s="75">
        <f t="shared" si="99"/>
        <v>0</v>
      </c>
      <c r="S37" s="85">
        <f t="shared" si="100"/>
        <v>0</v>
      </c>
      <c r="T37" s="75" t="str">
        <f t="shared" si="165"/>
        <v/>
      </c>
      <c r="U37" s="75" t="str">
        <f t="shared" si="101"/>
        <v/>
      </c>
      <c r="V37" s="88">
        <f t="shared" si="102"/>
        <v>0</v>
      </c>
      <c r="W37" s="75" t="str">
        <f t="shared" si="166"/>
        <v/>
      </c>
      <c r="X37" s="85" t="str">
        <f t="shared" si="167"/>
        <v/>
      </c>
      <c r="Y37" s="75" t="str">
        <f t="shared" si="103"/>
        <v/>
      </c>
      <c r="Z37" s="88">
        <f t="shared" si="104"/>
        <v>0</v>
      </c>
      <c r="AA37" s="75" t="str">
        <f t="shared" si="168"/>
        <v/>
      </c>
      <c r="AC37" s="58" t="s">
        <v>41</v>
      </c>
      <c r="AD37" s="58"/>
      <c r="AE37" s="46">
        <f>COUNTIF(B$14:B$44,"sb")+Mai!AE37</f>
        <v>0</v>
      </c>
    </row>
    <row r="38" spans="1:31" s="11" customFormat="1" ht="14.25" customHeight="1" x14ac:dyDescent="0.35">
      <c r="A38" s="47">
        <v>46198</v>
      </c>
      <c r="B38" s="48"/>
      <c r="C38" s="49"/>
      <c r="D38" s="42"/>
      <c r="E38" s="50"/>
      <c r="F38" s="51"/>
      <c r="G38" s="75">
        <f t="shared" si="94"/>
        <v>0</v>
      </c>
      <c r="H38" s="50"/>
      <c r="I38" s="51"/>
      <c r="J38" s="75">
        <f t="shared" si="95"/>
        <v>0</v>
      </c>
      <c r="K38" s="75">
        <f t="shared" si="96"/>
        <v>0</v>
      </c>
      <c r="L38" s="50"/>
      <c r="M38" s="51"/>
      <c r="N38" s="75">
        <f t="shared" si="97"/>
        <v>0</v>
      </c>
      <c r="O38" s="50"/>
      <c r="P38" s="51"/>
      <c r="Q38" s="75">
        <f t="shared" si="98"/>
        <v>0</v>
      </c>
      <c r="R38" s="75">
        <f t="shared" si="99"/>
        <v>0</v>
      </c>
      <c r="S38" s="85">
        <f t="shared" si="100"/>
        <v>0</v>
      </c>
      <c r="T38" s="75" t="str">
        <f t="shared" si="165"/>
        <v/>
      </c>
      <c r="U38" s="75" t="str">
        <f t="shared" si="101"/>
        <v/>
      </c>
      <c r="V38" s="88">
        <f t="shared" si="102"/>
        <v>0</v>
      </c>
      <c r="W38" s="75" t="str">
        <f t="shared" si="166"/>
        <v/>
      </c>
      <c r="X38" s="85" t="str">
        <f t="shared" si="167"/>
        <v/>
      </c>
      <c r="Y38" s="75" t="str">
        <f t="shared" si="103"/>
        <v/>
      </c>
      <c r="Z38" s="88">
        <f t="shared" si="104"/>
        <v>0</v>
      </c>
      <c r="AA38" s="75" t="str">
        <f t="shared" si="168"/>
        <v/>
      </c>
      <c r="AC38" s="62" t="s">
        <v>42</v>
      </c>
      <c r="AD38" s="62"/>
      <c r="AE38" s="46">
        <f>COUNTIF(B$14:B$44,"sm")+Mai!AE38</f>
        <v>0</v>
      </c>
    </row>
    <row r="39" spans="1:31" s="11" customFormat="1" ht="14.25" customHeight="1" x14ac:dyDescent="0.35">
      <c r="A39" s="47">
        <v>46199</v>
      </c>
      <c r="B39" s="48"/>
      <c r="C39" s="49"/>
      <c r="D39" s="42"/>
      <c r="E39" s="50"/>
      <c r="F39" s="51"/>
      <c r="G39" s="75">
        <f t="shared" si="94"/>
        <v>0</v>
      </c>
      <c r="H39" s="50"/>
      <c r="I39" s="51"/>
      <c r="J39" s="75">
        <f t="shared" si="95"/>
        <v>0</v>
      </c>
      <c r="K39" s="75">
        <f t="shared" si="96"/>
        <v>0</v>
      </c>
      <c r="L39" s="50"/>
      <c r="M39" s="51"/>
      <c r="N39" s="75">
        <f t="shared" si="97"/>
        <v>0</v>
      </c>
      <c r="O39" s="50"/>
      <c r="P39" s="51"/>
      <c r="Q39" s="75">
        <f t="shared" si="98"/>
        <v>0</v>
      </c>
      <c r="R39" s="75">
        <f t="shared" si="99"/>
        <v>0</v>
      </c>
      <c r="S39" s="85">
        <f t="shared" si="100"/>
        <v>0</v>
      </c>
      <c r="T39" s="75" t="str">
        <f t="shared" si="165"/>
        <v/>
      </c>
      <c r="U39" s="75" t="str">
        <f t="shared" si="101"/>
        <v/>
      </c>
      <c r="V39" s="88">
        <f t="shared" si="102"/>
        <v>0</v>
      </c>
      <c r="W39" s="75" t="str">
        <f t="shared" si="166"/>
        <v/>
      </c>
      <c r="X39" s="85" t="str">
        <f t="shared" si="167"/>
        <v/>
      </c>
      <c r="Y39" s="75" t="str">
        <f t="shared" si="103"/>
        <v/>
      </c>
      <c r="Z39" s="88">
        <f t="shared" si="104"/>
        <v>0</v>
      </c>
      <c r="AA39" s="75" t="str">
        <f t="shared" si="168"/>
        <v/>
      </c>
      <c r="AC39" s="62" t="s">
        <v>43</v>
      </c>
      <c r="AD39" s="62"/>
      <c r="AE39" s="46">
        <f>COUNTIF(B$14:B$44,"sd")+Mai!AE39</f>
        <v>0</v>
      </c>
    </row>
    <row r="40" spans="1:31" s="11" customFormat="1" ht="14.25" customHeight="1" x14ac:dyDescent="0.35">
      <c r="A40" s="40">
        <v>46200</v>
      </c>
      <c r="B40" s="41"/>
      <c r="C40" s="42"/>
      <c r="D40" s="42"/>
      <c r="E40" s="43"/>
      <c r="F40" s="44"/>
      <c r="G40" s="75">
        <f t="shared" ref="G40" si="169">IF(E40="",0,CONCATENATE(E40,":",F40))</f>
        <v>0</v>
      </c>
      <c r="H40" s="43"/>
      <c r="I40" s="44"/>
      <c r="J40" s="75">
        <f t="shared" ref="J40" si="170">IF(H40="",0,CONCATENATE(H40,":",I40))</f>
        <v>0</v>
      </c>
      <c r="K40" s="79">
        <f t="shared" ref="K40" si="171">J40-G40</f>
        <v>0</v>
      </c>
      <c r="L40" s="43"/>
      <c r="M40" s="44"/>
      <c r="N40" s="75">
        <f t="shared" ref="N40" si="172">IF(L40="",0,CONCATENATE(L40,":",M40))</f>
        <v>0</v>
      </c>
      <c r="O40" s="43"/>
      <c r="P40" s="44"/>
      <c r="Q40" s="75">
        <f t="shared" ref="Q40" si="173">IF(O40="",0,CONCATENATE(O40,":",P40))</f>
        <v>0</v>
      </c>
      <c r="R40" s="79">
        <f t="shared" ref="R40" si="174">Q40-N40</f>
        <v>0</v>
      </c>
      <c r="S40" s="79">
        <f t="shared" ref="S40" si="175">K40+R40</f>
        <v>0</v>
      </c>
      <c r="T40" s="79" t="str">
        <f t="shared" si="67"/>
        <v/>
      </c>
      <c r="U40" s="79" t="str">
        <f t="shared" ref="U40" si="176">IF(T40&gt;0,T40,0)</f>
        <v/>
      </c>
      <c r="V40" s="87">
        <f t="shared" ref="V40" si="177">IF(T40&lt;0,T40*(-1),0)</f>
        <v>0</v>
      </c>
      <c r="W40" s="79" t="str">
        <f t="shared" si="70"/>
        <v/>
      </c>
      <c r="X40" s="79" t="str">
        <f t="shared" si="71"/>
        <v/>
      </c>
      <c r="Y40" s="79" t="str">
        <f t="shared" ref="Y40" si="178">IF(X40&gt;0,X40,0)</f>
        <v/>
      </c>
      <c r="Z40" s="79">
        <f t="shared" ref="Z40" si="179">IF(X40&lt;0,X40*(-1),0)</f>
        <v>0</v>
      </c>
      <c r="AA40" s="79" t="str">
        <f t="shared" si="74"/>
        <v/>
      </c>
      <c r="AC40" s="62" t="s">
        <v>44</v>
      </c>
      <c r="AD40" s="62"/>
      <c r="AE40" s="46">
        <f>COUNTIF(B$14:B$44,"se")+Mai!AE40</f>
        <v>0</v>
      </c>
    </row>
    <row r="41" spans="1:31" s="11" customFormat="1" ht="14.25" customHeight="1" x14ac:dyDescent="0.35">
      <c r="A41" s="40">
        <v>46201</v>
      </c>
      <c r="B41" s="41"/>
      <c r="C41" s="42"/>
      <c r="D41" s="42"/>
      <c r="E41" s="43"/>
      <c r="F41" s="44"/>
      <c r="G41" s="75">
        <f t="shared" si="94"/>
        <v>0</v>
      </c>
      <c r="H41" s="43"/>
      <c r="I41" s="44"/>
      <c r="J41" s="75">
        <f t="shared" si="95"/>
        <v>0</v>
      </c>
      <c r="K41" s="79">
        <f t="shared" si="96"/>
        <v>0</v>
      </c>
      <c r="L41" s="43"/>
      <c r="M41" s="44"/>
      <c r="N41" s="75">
        <f t="shared" si="97"/>
        <v>0</v>
      </c>
      <c r="O41" s="43"/>
      <c r="P41" s="44"/>
      <c r="Q41" s="75">
        <f t="shared" si="98"/>
        <v>0</v>
      </c>
      <c r="R41" s="79">
        <f t="shared" si="99"/>
        <v>0</v>
      </c>
      <c r="S41" s="79">
        <f t="shared" si="100"/>
        <v>0</v>
      </c>
      <c r="T41" s="79" t="str">
        <f t="shared" si="116"/>
        <v/>
      </c>
      <c r="U41" s="79" t="str">
        <f t="shared" si="101"/>
        <v/>
      </c>
      <c r="V41" s="87">
        <f t="shared" si="102"/>
        <v>0</v>
      </c>
      <c r="W41" s="79" t="str">
        <f t="shared" si="117"/>
        <v/>
      </c>
      <c r="X41" s="79" t="str">
        <f t="shared" si="118"/>
        <v/>
      </c>
      <c r="Y41" s="79" t="str">
        <f t="shared" si="103"/>
        <v/>
      </c>
      <c r="Z41" s="79">
        <f t="shared" si="104"/>
        <v>0</v>
      </c>
      <c r="AA41" s="79" t="str">
        <f t="shared" si="119"/>
        <v/>
      </c>
      <c r="AC41" s="62" t="s">
        <v>45</v>
      </c>
      <c r="AD41" s="62"/>
      <c r="AE41" s="46">
        <f>COUNTIF(B$14:B$44,"df")+Mai!AE41</f>
        <v>0</v>
      </c>
    </row>
    <row r="42" spans="1:31" s="11" customFormat="1" ht="14.25" customHeight="1" x14ac:dyDescent="0.35">
      <c r="A42" s="47">
        <v>46202</v>
      </c>
      <c r="B42" s="48"/>
      <c r="C42" s="49"/>
      <c r="D42" s="42"/>
      <c r="E42" s="50"/>
      <c r="F42" s="51"/>
      <c r="G42" s="75">
        <f t="shared" ref="G42" si="180">IF(E42="",0,CONCATENATE(E42,":",F42))</f>
        <v>0</v>
      </c>
      <c r="H42" s="50"/>
      <c r="I42" s="51"/>
      <c r="J42" s="75">
        <f t="shared" ref="J42" si="181">IF(H42="",0,CONCATENATE(H42,":",I42))</f>
        <v>0</v>
      </c>
      <c r="K42" s="75">
        <f t="shared" ref="K42" si="182">J42-G42</f>
        <v>0</v>
      </c>
      <c r="L42" s="50"/>
      <c r="M42" s="51"/>
      <c r="N42" s="75">
        <f t="shared" ref="N42" si="183">IF(L42="",0,CONCATENATE(L42,":",M42))</f>
        <v>0</v>
      </c>
      <c r="O42" s="50"/>
      <c r="P42" s="51"/>
      <c r="Q42" s="75">
        <f t="shared" ref="Q42" si="184">IF(O42="",0,CONCATENATE(O42,":",P42))</f>
        <v>0</v>
      </c>
      <c r="R42" s="75">
        <f t="shared" ref="R42" si="185">Q42-N42</f>
        <v>0</v>
      </c>
      <c r="S42" s="85">
        <f t="shared" ref="S42" si="186">K42+R42</f>
        <v>0</v>
      </c>
      <c r="T42" s="75" t="str">
        <f t="shared" ref="T42" si="187">IF(B42="av",($E$7)*(-1),IF(B42="df",($E$7)*(-1),IF(D42="X","",IF(B42="sd",ROUND(S42-($E$7*(1-$AE$4)),10),IF(S42=0,"",ROUND(S42-$E$7,10))))))</f>
        <v/>
      </c>
      <c r="U42" s="75" t="str">
        <f t="shared" ref="U42" si="188">IF(T42&gt;0,T42,0)</f>
        <v/>
      </c>
      <c r="V42" s="88">
        <f t="shared" ref="V42" si="189">IF(T42&lt;0,T42*(-1),0)</f>
        <v>0</v>
      </c>
      <c r="W42" s="75" t="str">
        <f t="shared" ref="W42" si="190">IF(U42=V42,U42,IF(V42&gt;0,V42,U42))</f>
        <v/>
      </c>
      <c r="X42" s="85" t="str">
        <f t="shared" ref="X42" si="191">IF(D42="X",ROUND(S42-$E$7,10),"")</f>
        <v/>
      </c>
      <c r="Y42" s="75" t="str">
        <f t="shared" ref="Y42" si="192">IF(X42&gt;0,X42,0)</f>
        <v/>
      </c>
      <c r="Z42" s="88">
        <f t="shared" ref="Z42" si="193">IF(X42&lt;0,X42*(-1),0)</f>
        <v>0</v>
      </c>
      <c r="AA42" s="75" t="str">
        <f t="shared" ref="AA42" si="194">IF(Y42=Z42,Y42,IF(Z42&gt;0,Z42,Y42))</f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46203</v>
      </c>
      <c r="B43" s="48"/>
      <c r="C43" s="49"/>
      <c r="D43" s="42"/>
      <c r="E43" s="50"/>
      <c r="F43" s="51"/>
      <c r="G43" s="75">
        <f t="shared" si="94"/>
        <v>0</v>
      </c>
      <c r="H43" s="50"/>
      <c r="I43" s="51"/>
      <c r="J43" s="75">
        <f t="shared" si="95"/>
        <v>0</v>
      </c>
      <c r="K43" s="75">
        <f t="shared" si="96"/>
        <v>0</v>
      </c>
      <c r="L43" s="50"/>
      <c r="M43" s="51"/>
      <c r="N43" s="75">
        <f t="shared" si="97"/>
        <v>0</v>
      </c>
      <c r="O43" s="50"/>
      <c r="P43" s="51"/>
      <c r="Q43" s="75">
        <f t="shared" si="98"/>
        <v>0</v>
      </c>
      <c r="R43" s="75">
        <f t="shared" si="99"/>
        <v>0</v>
      </c>
      <c r="S43" s="85">
        <f t="shared" si="100"/>
        <v>0</v>
      </c>
      <c r="T43" s="75" t="str">
        <f t="shared" ref="T43" si="195">IF(B43="av",($E$7)*(-1),IF(B43="df",($E$7)*(-1),IF(D43="X","",IF(B43="sd",ROUND(S43-($E$7*(1-$AE$4)),10),IF(S43=0,"",ROUND(S43-$E$7,10))))))</f>
        <v/>
      </c>
      <c r="U43" s="75" t="str">
        <f t="shared" si="101"/>
        <v/>
      </c>
      <c r="V43" s="88">
        <f t="shared" si="102"/>
        <v>0</v>
      </c>
      <c r="W43" s="75" t="str">
        <f t="shared" ref="W43" si="196">IF(U43=V43,U43,IF(V43&gt;0,V43,U43))</f>
        <v/>
      </c>
      <c r="X43" s="85" t="str">
        <f t="shared" ref="X43" si="197">IF(D43="X",ROUND(S43-$E$7,10),"")</f>
        <v/>
      </c>
      <c r="Y43" s="75" t="str">
        <f t="shared" si="103"/>
        <v/>
      </c>
      <c r="Z43" s="88">
        <f t="shared" si="104"/>
        <v>0</v>
      </c>
      <c r="AA43" s="75" t="str">
        <f t="shared" ref="AA43" si="198">IF(Y43=Z43,Y43,IF(Z43&gt;0,Z43,Y43))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ref="G44" si="199">IF(E44="",0,CONCATENATE(E44,":",F44))</f>
        <v>0</v>
      </c>
      <c r="H44" s="50"/>
      <c r="I44" s="51"/>
      <c r="J44" s="75">
        <f t="shared" ref="J44" si="200">IF(H44="",0,CONCATENATE(H44,":",I44))</f>
        <v>0</v>
      </c>
      <c r="K44" s="75">
        <f t="shared" ref="K44" si="201">J44-G44</f>
        <v>0</v>
      </c>
      <c r="L44" s="50"/>
      <c r="M44" s="51"/>
      <c r="N44" s="75">
        <f t="shared" ref="N44" si="202">IF(L44="",0,CONCATENATE(L44,":",M44))</f>
        <v>0</v>
      </c>
      <c r="O44" s="50"/>
      <c r="P44" s="51"/>
      <c r="Q44" s="75">
        <f t="shared" ref="Q44" si="203">IF(O44="",0,CONCATENATE(O44,":",P44))</f>
        <v>0</v>
      </c>
      <c r="R44" s="75">
        <f t="shared" ref="R44" si="204">Q44-N44</f>
        <v>0</v>
      </c>
      <c r="S44" s="85">
        <f t="shared" ref="S44" si="205">K44+R44</f>
        <v>0</v>
      </c>
      <c r="T44" s="75" t="str">
        <f t="shared" ref="T44" si="206">IF(B44="av",($E$7)*(-1),IF(B44="df",($E$7)*(-1),IF(D44="X","",IF(B44="sd",ROUND(S44-($E$7*(1-$AE$4)),10),IF(S44=0,"",ROUND(S44-$E$7,10))))))</f>
        <v/>
      </c>
      <c r="U44" s="75" t="str">
        <f t="shared" ref="U44" si="207">IF(T44&gt;0,T44,0)</f>
        <v/>
      </c>
      <c r="V44" s="88">
        <f t="shared" ref="V44" si="208">IF(T44&lt;0,T44*(-1),0)</f>
        <v>0</v>
      </c>
      <c r="W44" s="75" t="str">
        <f t="shared" ref="W44" si="209">IF(U44=V44,U44,IF(V44&gt;0,V44,U44))</f>
        <v/>
      </c>
      <c r="X44" s="85" t="str">
        <f t="shared" ref="X44" si="210">IF(D44="X",ROUND(S44-$E$7,10),"")</f>
        <v/>
      </c>
      <c r="Y44" s="75" t="str">
        <f t="shared" ref="Y44" si="211">IF(X44&gt;0,X44,0)</f>
        <v/>
      </c>
      <c r="Z44" s="88">
        <f t="shared" ref="Z44" si="212">IF(X44&lt;0,X44*(-1),0)</f>
        <v>0</v>
      </c>
      <c r="AA44" s="75" t="str">
        <f t="shared" ref="AA44" si="213">IF(Y44=Z44,Y44,IF(Z44&gt;0,Z44,Y44))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21" priority="35" stopIfTrue="1">
      <formula>$U$45-$V$45&lt;0</formula>
    </cfRule>
  </conditionalFormatting>
  <conditionalFormatting sqref="W14:W18 W21:W25 W28:W32 W35:W39">
    <cfRule type="cellIs" dxfId="20" priority="15" stopIfTrue="1" operator="equal">
      <formula>$U14</formula>
    </cfRule>
    <cfRule type="cellIs" dxfId="19" priority="16" stopIfTrue="1" operator="equal">
      <formula>$V14</formula>
    </cfRule>
  </conditionalFormatting>
  <conditionalFormatting sqref="W42:W44">
    <cfRule type="cellIs" dxfId="18" priority="7" stopIfTrue="1" operator="equal">
      <formula>$U42</formula>
    </cfRule>
    <cfRule type="cellIs" dxfId="17" priority="8" stopIfTrue="1" operator="equal">
      <formula>$V42</formula>
    </cfRule>
  </conditionalFormatting>
  <conditionalFormatting sqref="W45 AA45">
    <cfRule type="expression" dxfId="16" priority="32" stopIfTrue="1">
      <formula>V$45&gt;U$45</formula>
    </cfRule>
  </conditionalFormatting>
  <conditionalFormatting sqref="AA14:AA18 AA21:AA25 AA28:AA32 AA35:AA39">
    <cfRule type="cellIs" dxfId="15" priority="13" stopIfTrue="1" operator="equal">
      <formula>$Y14</formula>
    </cfRule>
    <cfRule type="cellIs" dxfId="14" priority="14" stopIfTrue="1" operator="equal">
      <formula>$Z14</formula>
    </cfRule>
  </conditionalFormatting>
  <conditionalFormatting sqref="AA42:AA44">
    <cfRule type="cellIs" dxfId="13" priority="5" stopIfTrue="1" operator="equal">
      <formula>$Y42</formula>
    </cfRule>
    <cfRule type="cellIs" dxfId="12" priority="6" stopIfTrue="1" operator="equal">
      <formula>$Z42</formula>
    </cfRule>
  </conditionalFormatting>
  <conditionalFormatting sqref="AE15:AE17 AE28:AE29">
    <cfRule type="expression" dxfId="11" priority="31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122"/>
  <sheetViews>
    <sheetView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71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IF(Jun!AE5="","",Jun!AE5)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23"/>
      <c r="P7" s="24"/>
      <c r="AA7" s="23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23"/>
      <c r="P8" s="24"/>
      <c r="AA8" s="23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46204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:T15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:W15" si="10">IF(U14=V14,U14,IF(V14&gt;0,V14,U14))</f>
        <v/>
      </c>
      <c r="X14" s="85" t="str">
        <f t="shared" ref="X14:X15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:AA15" si="14">IF(Y14=Z14,Y14,IF(Z14&gt;0,Z14,Y14))</f>
        <v/>
      </c>
      <c r="AC14" s="95" t="s">
        <v>70</v>
      </c>
      <c r="AD14" s="96"/>
      <c r="AE14" s="97"/>
      <c r="AF14" s="17"/>
      <c r="AG14" s="18"/>
      <c r="AH14" s="19"/>
      <c r="AI14" s="20"/>
    </row>
    <row r="15" spans="1:40" s="11" customFormat="1" ht="14.25" customHeight="1" x14ac:dyDescent="0.35">
      <c r="A15" s="47">
        <v>46205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si="7"/>
        <v/>
      </c>
      <c r="U15" s="75" t="str">
        <f t="shared" si="8"/>
        <v/>
      </c>
      <c r="V15" s="88">
        <f t="shared" si="9"/>
        <v>0</v>
      </c>
      <c r="W15" s="75" t="str">
        <f t="shared" si="10"/>
        <v/>
      </c>
      <c r="X15" s="85" t="str">
        <f t="shared" si="11"/>
        <v/>
      </c>
      <c r="Y15" s="75" t="str">
        <f t="shared" si="12"/>
        <v/>
      </c>
      <c r="Z15" s="88">
        <f t="shared" si="13"/>
        <v>0</v>
      </c>
      <c r="AA15" s="75" t="str">
        <f t="shared" si="14"/>
        <v/>
      </c>
      <c r="AC15" s="45" t="s">
        <v>51</v>
      </c>
      <c r="AD15" s="92">
        <f>Jun!AD17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46206</v>
      </c>
      <c r="B16" s="48"/>
      <c r="C16" s="49"/>
      <c r="D16" s="42"/>
      <c r="E16" s="50"/>
      <c r="F16" s="51"/>
      <c r="G16" s="75">
        <f t="shared" ref="G16:G17" si="15">IF(E16="",0,CONCATENATE(E16,":",F16))</f>
        <v>0</v>
      </c>
      <c r="H16" s="50"/>
      <c r="I16" s="51"/>
      <c r="J16" s="75">
        <f t="shared" ref="J16:J17" si="16">IF(H16="",0,CONCATENATE(H16,":",I16))</f>
        <v>0</v>
      </c>
      <c r="K16" s="75">
        <f t="shared" ref="K16:K17" si="17">J16-G16</f>
        <v>0</v>
      </c>
      <c r="L16" s="50"/>
      <c r="M16" s="51"/>
      <c r="N16" s="75">
        <f t="shared" ref="N16:N17" si="18">IF(L16="",0,CONCATENATE(L16,":",M16))</f>
        <v>0</v>
      </c>
      <c r="O16" s="50"/>
      <c r="P16" s="51"/>
      <c r="Q16" s="75">
        <f t="shared" ref="Q16:Q17" si="19">IF(O16="",0,CONCATENATE(O16,":",P16))</f>
        <v>0</v>
      </c>
      <c r="R16" s="75">
        <f t="shared" ref="R16:R17" si="20">Q16-N16</f>
        <v>0</v>
      </c>
      <c r="S16" s="85">
        <f t="shared" ref="S16:S17" si="21">K16+R16</f>
        <v>0</v>
      </c>
      <c r="T16" s="75" t="str">
        <f t="shared" ref="T16" si="22">IF(B16="av",($E$7)*(-1),IF(B16="df",($E$7)*(-1),IF(D16="X","",IF(B16="sd",ROUND(S16-($E$7*(1-$AE$4)),10),IF(S16=0,"",ROUND(S16-$E$7,10))))))</f>
        <v/>
      </c>
      <c r="U16" s="75" t="str">
        <f t="shared" ref="U16:U17" si="23">IF(T16&gt;0,T16,0)</f>
        <v/>
      </c>
      <c r="V16" s="88">
        <f t="shared" ref="V16:V17" si="24">IF(T16&lt;0,T16*(-1),0)</f>
        <v>0</v>
      </c>
      <c r="W16" s="75" t="str">
        <f t="shared" ref="W16" si="25">IF(U16=V16,U16,IF(V16&gt;0,V16,U16))</f>
        <v/>
      </c>
      <c r="X16" s="85" t="str">
        <f t="shared" ref="X16" si="26">IF(D16="X",ROUND(S16-$E$7,10),"")</f>
        <v/>
      </c>
      <c r="Y16" s="75" t="str">
        <f t="shared" ref="Y16:Y17" si="27">IF(X16&gt;0,X16,0)</f>
        <v/>
      </c>
      <c r="Z16" s="88">
        <f t="shared" ref="Z16:Z17" si="28">IF(X16&lt;0,X16*(-1),0)</f>
        <v>0</v>
      </c>
      <c r="AA16" s="75" t="str">
        <f t="shared" ref="AA16" si="29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46207</v>
      </c>
      <c r="B17" s="41"/>
      <c r="C17" s="42"/>
      <c r="D17" s="42"/>
      <c r="E17" s="43"/>
      <c r="F17" s="44"/>
      <c r="G17" s="75">
        <f t="shared" si="15"/>
        <v>0</v>
      </c>
      <c r="H17" s="43"/>
      <c r="I17" s="44"/>
      <c r="J17" s="75">
        <f t="shared" si="16"/>
        <v>0</v>
      </c>
      <c r="K17" s="79">
        <f t="shared" si="17"/>
        <v>0</v>
      </c>
      <c r="L17" s="43"/>
      <c r="M17" s="44"/>
      <c r="N17" s="75">
        <f t="shared" si="18"/>
        <v>0</v>
      </c>
      <c r="O17" s="43"/>
      <c r="P17" s="44"/>
      <c r="Q17" s="75">
        <f t="shared" si="19"/>
        <v>0</v>
      </c>
      <c r="R17" s="79">
        <f t="shared" si="20"/>
        <v>0</v>
      </c>
      <c r="S17" s="79">
        <f t="shared" si="21"/>
        <v>0</v>
      </c>
      <c r="T17" s="79" t="str">
        <f t="shared" ref="T17:T18" si="30">IF($D17="X","",IF($S17=0,"",ROUND($S17,10)))</f>
        <v/>
      </c>
      <c r="U17" s="79" t="str">
        <f t="shared" si="23"/>
        <v/>
      </c>
      <c r="V17" s="87">
        <f t="shared" si="24"/>
        <v>0</v>
      </c>
      <c r="W17" s="79" t="str">
        <f t="shared" ref="W17:W18" si="31">IF($D17="X","",IF($S17=0,"",ROUND($S17,10)))</f>
        <v/>
      </c>
      <c r="X17" s="79" t="str">
        <f t="shared" ref="X17:X18" si="32">IF($D17="X",ROUND($S17,10),"")</f>
        <v/>
      </c>
      <c r="Y17" s="79" t="str">
        <f t="shared" si="27"/>
        <v/>
      </c>
      <c r="Z17" s="79">
        <f t="shared" si="28"/>
        <v>0</v>
      </c>
      <c r="AA17" s="79" t="str">
        <f t="shared" ref="AA17:AA18" si="33">IF($D17="X",ROUND($S17,10),"")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46208</v>
      </c>
      <c r="B18" s="41"/>
      <c r="C18" s="42"/>
      <c r="D18" s="42"/>
      <c r="E18" s="43"/>
      <c r="F18" s="44"/>
      <c r="G18" s="75">
        <f t="shared" ref="G18:G24" si="34">IF(E18="",0,CONCATENATE(E18,":",F18))</f>
        <v>0</v>
      </c>
      <c r="H18" s="43"/>
      <c r="I18" s="44"/>
      <c r="J18" s="75">
        <f t="shared" ref="J18:J24" si="35">IF(H18="",0,CONCATENATE(H18,":",I18))</f>
        <v>0</v>
      </c>
      <c r="K18" s="79">
        <f t="shared" ref="K18:K24" si="36">J18-G18</f>
        <v>0</v>
      </c>
      <c r="L18" s="43"/>
      <c r="M18" s="44"/>
      <c r="N18" s="75">
        <f t="shared" ref="N18:N24" si="37">IF(L18="",0,CONCATENATE(L18,":",M18))</f>
        <v>0</v>
      </c>
      <c r="O18" s="43"/>
      <c r="P18" s="44"/>
      <c r="Q18" s="75">
        <f t="shared" ref="Q18:Q24" si="38">IF(O18="",0,CONCATENATE(O18,":",P18))</f>
        <v>0</v>
      </c>
      <c r="R18" s="79">
        <f t="shared" ref="R18:R24" si="39">Q18-N18</f>
        <v>0</v>
      </c>
      <c r="S18" s="79">
        <f t="shared" ref="S18:S24" si="40">K18+R18</f>
        <v>0</v>
      </c>
      <c r="T18" s="79" t="str">
        <f t="shared" si="30"/>
        <v/>
      </c>
      <c r="U18" s="79" t="str">
        <f t="shared" ref="U18:U24" si="41">IF(T18&gt;0,T18,0)</f>
        <v/>
      </c>
      <c r="V18" s="87">
        <f t="shared" ref="V18:V24" si="42">IF(T18&lt;0,T18*(-1),0)</f>
        <v>0</v>
      </c>
      <c r="W18" s="79" t="str">
        <f t="shared" si="31"/>
        <v/>
      </c>
      <c r="X18" s="79" t="str">
        <f t="shared" si="32"/>
        <v/>
      </c>
      <c r="Y18" s="79" t="str">
        <f t="shared" ref="Y18:Y24" si="43">IF(X18&gt;0,X18,0)</f>
        <v/>
      </c>
      <c r="Z18" s="79">
        <f t="shared" ref="Z18:Z24" si="44">IF(X18&lt;0,X18*(-1),0)</f>
        <v>0</v>
      </c>
      <c r="AA18" s="79" t="str">
        <f t="shared" si="33"/>
        <v/>
      </c>
      <c r="AD18" s="74"/>
      <c r="AE18" s="55"/>
      <c r="AL18" s="53"/>
    </row>
    <row r="19" spans="1:38" s="11" customFormat="1" ht="14.25" customHeight="1" x14ac:dyDescent="0.35">
      <c r="A19" s="47">
        <v>46209</v>
      </c>
      <c r="B19" s="48"/>
      <c r="C19" s="49"/>
      <c r="D19" s="42"/>
      <c r="E19" s="50"/>
      <c r="F19" s="51"/>
      <c r="G19" s="75">
        <f t="shared" ref="G19" si="45">IF(E19="",0,CONCATENATE(E19,":",F19))</f>
        <v>0</v>
      </c>
      <c r="H19" s="50"/>
      <c r="I19" s="51"/>
      <c r="J19" s="75">
        <f t="shared" ref="J19" si="46">IF(H19="",0,CONCATENATE(H19,":",I19))</f>
        <v>0</v>
      </c>
      <c r="K19" s="75">
        <f t="shared" ref="K19" si="47">J19-G19</f>
        <v>0</v>
      </c>
      <c r="L19" s="50"/>
      <c r="M19" s="51"/>
      <c r="N19" s="75">
        <f t="shared" ref="N19" si="48">IF(L19="",0,CONCATENATE(L19,":",M19))</f>
        <v>0</v>
      </c>
      <c r="O19" s="50"/>
      <c r="P19" s="51"/>
      <c r="Q19" s="75">
        <f t="shared" ref="Q19" si="49">IF(O19="",0,CONCATENATE(O19,":",P19))</f>
        <v>0</v>
      </c>
      <c r="R19" s="75">
        <f t="shared" ref="R19" si="50">Q19-N19</f>
        <v>0</v>
      </c>
      <c r="S19" s="85">
        <f t="shared" ref="S19" si="51">K19+R19</f>
        <v>0</v>
      </c>
      <c r="T19" s="75" t="str">
        <f t="shared" ref="T19" si="52">IF(B19="av",($E$7)*(-1),IF(B19="df",($E$7)*(-1),IF(D19="X","",IF(B19="sd",ROUND(S19-($E$7*(1-$AE$4)),10),IF(S19=0,"",ROUND(S19-$E$7,10))))))</f>
        <v/>
      </c>
      <c r="U19" s="75" t="str">
        <f t="shared" ref="U19" si="53">IF(T19&gt;0,T19,0)</f>
        <v/>
      </c>
      <c r="V19" s="88">
        <f t="shared" ref="V19" si="54">IF(T19&lt;0,T19*(-1),0)</f>
        <v>0</v>
      </c>
      <c r="W19" s="75" t="str">
        <f t="shared" ref="W19" si="55">IF(U19=V19,U19,IF(V19&gt;0,V19,U19))</f>
        <v/>
      </c>
      <c r="X19" s="85" t="str">
        <f t="shared" ref="X19" si="56">IF(D19="X",ROUND(S19-$E$7,10),"")</f>
        <v/>
      </c>
      <c r="Y19" s="75" t="str">
        <f t="shared" ref="Y19" si="57">IF(X19&gt;0,X19,0)</f>
        <v/>
      </c>
      <c r="Z19" s="88">
        <f t="shared" ref="Z19" si="58">IF(X19&lt;0,X19*(-1),0)</f>
        <v>0</v>
      </c>
      <c r="AA19" s="75" t="str">
        <f t="shared" ref="AA19" si="59">IF(Y19=Z19,Y19,IF(Z19&gt;0,Z19,Y19))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46210</v>
      </c>
      <c r="B20" s="48"/>
      <c r="C20" s="49"/>
      <c r="D20" s="42"/>
      <c r="E20" s="50"/>
      <c r="F20" s="51"/>
      <c r="G20" s="75">
        <f t="shared" si="34"/>
        <v>0</v>
      </c>
      <c r="H20" s="50"/>
      <c r="I20" s="51"/>
      <c r="J20" s="75">
        <f t="shared" si="35"/>
        <v>0</v>
      </c>
      <c r="K20" s="75">
        <f t="shared" si="36"/>
        <v>0</v>
      </c>
      <c r="L20" s="50"/>
      <c r="M20" s="51"/>
      <c r="N20" s="75">
        <f t="shared" si="37"/>
        <v>0</v>
      </c>
      <c r="O20" s="50"/>
      <c r="P20" s="51"/>
      <c r="Q20" s="75">
        <f t="shared" si="38"/>
        <v>0</v>
      </c>
      <c r="R20" s="75">
        <f t="shared" si="39"/>
        <v>0</v>
      </c>
      <c r="S20" s="85">
        <f t="shared" si="40"/>
        <v>0</v>
      </c>
      <c r="T20" s="75" t="str">
        <f t="shared" ref="T20:T23" si="60">IF(B20="av",($E$7)*(-1),IF(B20="df",($E$7)*(-1),IF(D20="X","",IF(B20="sd",ROUND(S20-($E$7*(1-$AE$4)),10),IF(S20=0,"",ROUND(S20-$E$7,10))))))</f>
        <v/>
      </c>
      <c r="U20" s="75" t="str">
        <f t="shared" si="41"/>
        <v/>
      </c>
      <c r="V20" s="88">
        <f t="shared" si="42"/>
        <v>0</v>
      </c>
      <c r="W20" s="75" t="str">
        <f t="shared" ref="W20:W23" si="61">IF(U20=V20,U20,IF(V20&gt;0,V20,U20))</f>
        <v/>
      </c>
      <c r="X20" s="85" t="str">
        <f t="shared" ref="X20:X23" si="62">IF(D20="X",ROUND(S20-$E$7,10),"")</f>
        <v/>
      </c>
      <c r="Y20" s="75" t="str">
        <f t="shared" si="43"/>
        <v/>
      </c>
      <c r="Z20" s="88">
        <f t="shared" si="44"/>
        <v>0</v>
      </c>
      <c r="AA20" s="75" t="str">
        <f t="shared" ref="AA20:AA23" si="63">IF(Y20=Z20,Y20,IF(Z20&gt;0,Z20,Y20))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46211</v>
      </c>
      <c r="B21" s="48"/>
      <c r="C21" s="49"/>
      <c r="D21" s="42"/>
      <c r="E21" s="50"/>
      <c r="F21" s="51"/>
      <c r="G21" s="75">
        <f t="shared" si="34"/>
        <v>0</v>
      </c>
      <c r="H21" s="50"/>
      <c r="I21" s="51"/>
      <c r="J21" s="75">
        <f t="shared" si="35"/>
        <v>0</v>
      </c>
      <c r="K21" s="75">
        <f t="shared" si="36"/>
        <v>0</v>
      </c>
      <c r="L21" s="50"/>
      <c r="M21" s="51"/>
      <c r="N21" s="75">
        <f t="shared" si="37"/>
        <v>0</v>
      </c>
      <c r="O21" s="50"/>
      <c r="P21" s="51"/>
      <c r="Q21" s="75">
        <f t="shared" si="38"/>
        <v>0</v>
      </c>
      <c r="R21" s="75">
        <f t="shared" si="39"/>
        <v>0</v>
      </c>
      <c r="S21" s="85">
        <f t="shared" si="40"/>
        <v>0</v>
      </c>
      <c r="T21" s="75" t="str">
        <f t="shared" si="60"/>
        <v/>
      </c>
      <c r="U21" s="75" t="str">
        <f t="shared" si="41"/>
        <v/>
      </c>
      <c r="V21" s="88">
        <f t="shared" si="42"/>
        <v>0</v>
      </c>
      <c r="W21" s="75" t="str">
        <f t="shared" si="61"/>
        <v/>
      </c>
      <c r="X21" s="85" t="str">
        <f t="shared" si="62"/>
        <v/>
      </c>
      <c r="Y21" s="75" t="str">
        <f t="shared" si="43"/>
        <v/>
      </c>
      <c r="Z21" s="88">
        <f t="shared" si="44"/>
        <v>0</v>
      </c>
      <c r="AA21" s="75" t="str">
        <f t="shared" si="63"/>
        <v/>
      </c>
      <c r="AD21" s="74"/>
      <c r="AE21" s="25"/>
      <c r="AK21" s="11"/>
      <c r="AL21" s="11"/>
    </row>
    <row r="22" spans="1:38" s="11" customFormat="1" ht="14.25" customHeight="1" x14ac:dyDescent="0.35">
      <c r="A22" s="47">
        <v>46212</v>
      </c>
      <c r="B22" s="48"/>
      <c r="C22" s="49"/>
      <c r="D22" s="42"/>
      <c r="E22" s="50"/>
      <c r="F22" s="51"/>
      <c r="G22" s="75">
        <f t="shared" si="34"/>
        <v>0</v>
      </c>
      <c r="H22" s="50"/>
      <c r="I22" s="51"/>
      <c r="J22" s="75">
        <f t="shared" si="35"/>
        <v>0</v>
      </c>
      <c r="K22" s="75">
        <f t="shared" si="36"/>
        <v>0</v>
      </c>
      <c r="L22" s="50"/>
      <c r="M22" s="51"/>
      <c r="N22" s="75">
        <f t="shared" si="37"/>
        <v>0</v>
      </c>
      <c r="O22" s="50"/>
      <c r="P22" s="51"/>
      <c r="Q22" s="75">
        <f t="shared" si="38"/>
        <v>0</v>
      </c>
      <c r="R22" s="75">
        <f t="shared" si="39"/>
        <v>0</v>
      </c>
      <c r="S22" s="85">
        <f t="shared" si="40"/>
        <v>0</v>
      </c>
      <c r="T22" s="75" t="str">
        <f t="shared" si="60"/>
        <v/>
      </c>
      <c r="U22" s="75" t="str">
        <f t="shared" si="41"/>
        <v/>
      </c>
      <c r="V22" s="88">
        <f t="shared" si="42"/>
        <v>0</v>
      </c>
      <c r="W22" s="75" t="str">
        <f t="shared" si="61"/>
        <v/>
      </c>
      <c r="X22" s="85" t="str">
        <f t="shared" si="62"/>
        <v/>
      </c>
      <c r="Y22" s="75" t="str">
        <f t="shared" si="43"/>
        <v/>
      </c>
      <c r="Z22" s="88">
        <f t="shared" si="44"/>
        <v>0</v>
      </c>
      <c r="AA22" s="75" t="str">
        <f t="shared" si="63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46213</v>
      </c>
      <c r="B23" s="48"/>
      <c r="C23" s="49"/>
      <c r="D23" s="42"/>
      <c r="E23" s="50"/>
      <c r="F23" s="51"/>
      <c r="G23" s="75">
        <f t="shared" si="34"/>
        <v>0</v>
      </c>
      <c r="H23" s="50"/>
      <c r="I23" s="51"/>
      <c r="J23" s="75">
        <f t="shared" si="35"/>
        <v>0</v>
      </c>
      <c r="K23" s="75">
        <f t="shared" si="36"/>
        <v>0</v>
      </c>
      <c r="L23" s="50"/>
      <c r="M23" s="51"/>
      <c r="N23" s="75">
        <f t="shared" si="37"/>
        <v>0</v>
      </c>
      <c r="O23" s="50"/>
      <c r="P23" s="51"/>
      <c r="Q23" s="75">
        <f t="shared" si="38"/>
        <v>0</v>
      </c>
      <c r="R23" s="75">
        <f t="shared" si="39"/>
        <v>0</v>
      </c>
      <c r="S23" s="85">
        <f t="shared" si="40"/>
        <v>0</v>
      </c>
      <c r="T23" s="75" t="str">
        <f t="shared" si="60"/>
        <v/>
      </c>
      <c r="U23" s="75" t="str">
        <f t="shared" si="41"/>
        <v/>
      </c>
      <c r="V23" s="88">
        <f t="shared" si="42"/>
        <v>0</v>
      </c>
      <c r="W23" s="75" t="str">
        <f t="shared" si="61"/>
        <v/>
      </c>
      <c r="X23" s="85" t="str">
        <f t="shared" si="62"/>
        <v/>
      </c>
      <c r="Y23" s="75" t="str">
        <f t="shared" si="43"/>
        <v/>
      </c>
      <c r="Z23" s="88">
        <f t="shared" si="44"/>
        <v>0</v>
      </c>
      <c r="AA23" s="75" t="str">
        <f t="shared" si="63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46214</v>
      </c>
      <c r="B24" s="41"/>
      <c r="C24" s="42"/>
      <c r="D24" s="42"/>
      <c r="E24" s="43"/>
      <c r="F24" s="44"/>
      <c r="G24" s="75">
        <f t="shared" si="34"/>
        <v>0</v>
      </c>
      <c r="H24" s="43"/>
      <c r="I24" s="44"/>
      <c r="J24" s="75">
        <f t="shared" si="35"/>
        <v>0</v>
      </c>
      <c r="K24" s="79">
        <f t="shared" si="36"/>
        <v>0</v>
      </c>
      <c r="L24" s="43"/>
      <c r="M24" s="44"/>
      <c r="N24" s="75">
        <f t="shared" si="37"/>
        <v>0</v>
      </c>
      <c r="O24" s="43"/>
      <c r="P24" s="44"/>
      <c r="Q24" s="75">
        <f t="shared" si="38"/>
        <v>0</v>
      </c>
      <c r="R24" s="79">
        <f t="shared" si="39"/>
        <v>0</v>
      </c>
      <c r="S24" s="79">
        <f t="shared" si="40"/>
        <v>0</v>
      </c>
      <c r="T24" s="79" t="str">
        <f t="shared" ref="T24:T39" si="64">IF($D24="X","",IF($S24=0,"",ROUND($S24,10)))</f>
        <v/>
      </c>
      <c r="U24" s="79" t="str">
        <f t="shared" si="41"/>
        <v/>
      </c>
      <c r="V24" s="87">
        <f t="shared" si="42"/>
        <v>0</v>
      </c>
      <c r="W24" s="79" t="str">
        <f t="shared" ref="W24:W39" si="65">IF($D24="X","",IF($S24=0,"",ROUND($S24,10)))</f>
        <v/>
      </c>
      <c r="X24" s="79" t="str">
        <f t="shared" ref="X24:X39" si="66">IF($D24="X",ROUND($S24,10),"")</f>
        <v/>
      </c>
      <c r="Y24" s="79" t="str">
        <f t="shared" si="43"/>
        <v/>
      </c>
      <c r="Z24" s="79">
        <f t="shared" si="44"/>
        <v>0</v>
      </c>
      <c r="AA24" s="79" t="str">
        <f t="shared" ref="AA24:AA39" si="67">IF($D24="X",ROUND($S24,10),"")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46215</v>
      </c>
      <c r="B25" s="41"/>
      <c r="C25" s="42"/>
      <c r="D25" s="42"/>
      <c r="E25" s="43"/>
      <c r="F25" s="44"/>
      <c r="G25" s="75">
        <f t="shared" ref="G25:G44" si="68">IF(E25="",0,CONCATENATE(E25,":",F25))</f>
        <v>0</v>
      </c>
      <c r="H25" s="43"/>
      <c r="I25" s="44"/>
      <c r="J25" s="75">
        <f t="shared" ref="J25:J44" si="69">IF(H25="",0,CONCATENATE(H25,":",I25))</f>
        <v>0</v>
      </c>
      <c r="K25" s="79">
        <f t="shared" ref="K25:K44" si="70">J25-G25</f>
        <v>0</v>
      </c>
      <c r="L25" s="43"/>
      <c r="M25" s="44"/>
      <c r="N25" s="75">
        <f t="shared" ref="N25:N44" si="71">IF(L25="",0,CONCATENATE(L25,":",M25))</f>
        <v>0</v>
      </c>
      <c r="O25" s="43"/>
      <c r="P25" s="44"/>
      <c r="Q25" s="75">
        <f t="shared" ref="Q25:Q44" si="72">IF(O25="",0,CONCATENATE(O25,":",P25))</f>
        <v>0</v>
      </c>
      <c r="R25" s="79">
        <f t="shared" ref="R25:R44" si="73">Q25-N25</f>
        <v>0</v>
      </c>
      <c r="S25" s="79">
        <f t="shared" ref="S25:S44" si="74">K25+R25</f>
        <v>0</v>
      </c>
      <c r="T25" s="79" t="str">
        <f t="shared" si="64"/>
        <v/>
      </c>
      <c r="U25" s="79" t="str">
        <f t="shared" ref="U25:U44" si="75">IF(T25&gt;0,T25,0)</f>
        <v/>
      </c>
      <c r="V25" s="87">
        <f t="shared" ref="V25:V44" si="76">IF(T25&lt;0,T25*(-1),0)</f>
        <v>0</v>
      </c>
      <c r="W25" s="79" t="str">
        <f t="shared" si="65"/>
        <v/>
      </c>
      <c r="X25" s="79" t="str">
        <f t="shared" si="66"/>
        <v/>
      </c>
      <c r="Y25" s="79" t="str">
        <f t="shared" ref="Y25:Y44" si="77">IF(X25&gt;0,X25,0)</f>
        <v/>
      </c>
      <c r="Z25" s="79">
        <f t="shared" ref="Z25:Z44" si="78">IF(X25&lt;0,X25*(-1),0)</f>
        <v>0</v>
      </c>
      <c r="AA25" s="79" t="str">
        <f t="shared" si="67"/>
        <v/>
      </c>
      <c r="AC25" s="45" t="s">
        <v>32</v>
      </c>
      <c r="AD25" s="45"/>
      <c r="AE25" s="46">
        <f>AE23+(AE24*0.5)+Jun!AE25</f>
        <v>0</v>
      </c>
    </row>
    <row r="26" spans="1:38" s="11" customFormat="1" ht="14.25" customHeight="1" x14ac:dyDescent="0.35">
      <c r="A26" s="47">
        <v>46216</v>
      </c>
      <c r="B26" s="48"/>
      <c r="C26" s="49"/>
      <c r="D26" s="42"/>
      <c r="E26" s="50"/>
      <c r="F26" s="51"/>
      <c r="G26" s="75">
        <f t="shared" ref="G26" si="79">IF(E26="",0,CONCATENATE(E26,":",F26))</f>
        <v>0</v>
      </c>
      <c r="H26" s="50"/>
      <c r="I26" s="51"/>
      <c r="J26" s="75">
        <f t="shared" ref="J26" si="80">IF(H26="",0,CONCATENATE(H26,":",I26))</f>
        <v>0</v>
      </c>
      <c r="K26" s="75">
        <f t="shared" ref="K26" si="81">J26-G26</f>
        <v>0</v>
      </c>
      <c r="L26" s="50"/>
      <c r="M26" s="51"/>
      <c r="N26" s="75">
        <f t="shared" ref="N26" si="82">IF(L26="",0,CONCATENATE(L26,":",M26))</f>
        <v>0</v>
      </c>
      <c r="O26" s="50"/>
      <c r="P26" s="51"/>
      <c r="Q26" s="75">
        <f t="shared" ref="Q26" si="83">IF(O26="",0,CONCATENATE(O26,":",P26))</f>
        <v>0</v>
      </c>
      <c r="R26" s="75">
        <f t="shared" ref="R26" si="84">Q26-N26</f>
        <v>0</v>
      </c>
      <c r="S26" s="85">
        <f t="shared" ref="S26" si="85">K26+R26</f>
        <v>0</v>
      </c>
      <c r="T26" s="75" t="str">
        <f t="shared" ref="T26" si="86">IF(B26="av",($E$7)*(-1),IF(B26="df",($E$7)*(-1),IF(D26="X","",IF(B26="sd",ROUND(S26-($E$7*(1-$AE$4)),10),IF(S26=0,"",ROUND(S26-$E$7,10))))))</f>
        <v/>
      </c>
      <c r="U26" s="75" t="str">
        <f t="shared" ref="U26" si="87">IF(T26&gt;0,T26,0)</f>
        <v/>
      </c>
      <c r="V26" s="88">
        <f t="shared" ref="V26" si="88">IF(T26&lt;0,T26*(-1),0)</f>
        <v>0</v>
      </c>
      <c r="W26" s="75" t="str">
        <f t="shared" ref="W26" si="89">IF(U26=V26,U26,IF(V26&gt;0,V26,U26))</f>
        <v/>
      </c>
      <c r="X26" s="85" t="str">
        <f t="shared" ref="X26" si="90">IF(D26="X",ROUND(S26-$E$7,10),"")</f>
        <v/>
      </c>
      <c r="Y26" s="75" t="str">
        <f t="shared" ref="Y26" si="91">IF(X26&gt;0,X26,0)</f>
        <v/>
      </c>
      <c r="Z26" s="88">
        <f t="shared" ref="Z26" si="92">IF(X26&lt;0,X26*(-1),0)</f>
        <v>0</v>
      </c>
      <c r="AA26" s="75" t="str">
        <f t="shared" ref="AA26" si="93">IF(Y26=Z26,Y26,IF(Z26&gt;0,Z26,Y26))</f>
        <v/>
      </c>
      <c r="AE26" s="25"/>
    </row>
    <row r="27" spans="1:38" s="11" customFormat="1" ht="14.25" customHeight="1" x14ac:dyDescent="0.35">
      <c r="A27" s="47">
        <v>46217</v>
      </c>
      <c r="B27" s="48"/>
      <c r="C27" s="49"/>
      <c r="D27" s="42"/>
      <c r="E27" s="50"/>
      <c r="F27" s="51"/>
      <c r="G27" s="75">
        <f t="shared" si="68"/>
        <v>0</v>
      </c>
      <c r="H27" s="50"/>
      <c r="I27" s="51"/>
      <c r="J27" s="75">
        <f t="shared" si="69"/>
        <v>0</v>
      </c>
      <c r="K27" s="75">
        <f t="shared" si="70"/>
        <v>0</v>
      </c>
      <c r="L27" s="50"/>
      <c r="M27" s="51"/>
      <c r="N27" s="75">
        <f t="shared" si="71"/>
        <v>0</v>
      </c>
      <c r="O27" s="50"/>
      <c r="P27" s="51"/>
      <c r="Q27" s="75">
        <f t="shared" si="72"/>
        <v>0</v>
      </c>
      <c r="R27" s="75">
        <f t="shared" si="73"/>
        <v>0</v>
      </c>
      <c r="S27" s="85">
        <f t="shared" si="74"/>
        <v>0</v>
      </c>
      <c r="T27" s="75" t="str">
        <f t="shared" ref="T27:T30" si="94">IF(B27="av",($E$7)*(-1),IF(B27="df",($E$7)*(-1),IF(D27="X","",IF(B27="sd",ROUND(S27-($E$7*(1-$AE$4)),10),IF(S27=0,"",ROUND(S27-$E$7,10))))))</f>
        <v/>
      </c>
      <c r="U27" s="75" t="str">
        <f t="shared" si="75"/>
        <v/>
      </c>
      <c r="V27" s="88">
        <f t="shared" si="76"/>
        <v>0</v>
      </c>
      <c r="W27" s="75" t="str">
        <f t="shared" ref="W27:W30" si="95">IF(U27=V27,U27,IF(V27&gt;0,V27,U27))</f>
        <v/>
      </c>
      <c r="X27" s="85" t="str">
        <f t="shared" ref="X27:X30" si="96">IF(D27="X",ROUND(S27-$E$7,10),"")</f>
        <v/>
      </c>
      <c r="Y27" s="75" t="str">
        <f t="shared" si="77"/>
        <v/>
      </c>
      <c r="Z27" s="88">
        <f t="shared" si="78"/>
        <v>0</v>
      </c>
      <c r="AA27" s="75" t="str">
        <f t="shared" ref="AA27:AA30" si="97">IF(Y27=Z27,Y27,IF(Z27&gt;0,Z27,Y27))</f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46218</v>
      </c>
      <c r="B28" s="48"/>
      <c r="C28" s="49"/>
      <c r="D28" s="42"/>
      <c r="E28" s="50"/>
      <c r="F28" s="51"/>
      <c r="G28" s="75">
        <f t="shared" si="68"/>
        <v>0</v>
      </c>
      <c r="H28" s="50"/>
      <c r="I28" s="51"/>
      <c r="J28" s="75">
        <f t="shared" si="69"/>
        <v>0</v>
      </c>
      <c r="K28" s="75">
        <f t="shared" si="70"/>
        <v>0</v>
      </c>
      <c r="L28" s="50"/>
      <c r="M28" s="51"/>
      <c r="N28" s="75">
        <f t="shared" si="71"/>
        <v>0</v>
      </c>
      <c r="O28" s="50"/>
      <c r="P28" s="51"/>
      <c r="Q28" s="75">
        <f t="shared" si="72"/>
        <v>0</v>
      </c>
      <c r="R28" s="75">
        <f t="shared" si="73"/>
        <v>0</v>
      </c>
      <c r="S28" s="85">
        <f t="shared" si="74"/>
        <v>0</v>
      </c>
      <c r="T28" s="75" t="str">
        <f t="shared" si="94"/>
        <v/>
      </c>
      <c r="U28" s="75" t="str">
        <f t="shared" si="75"/>
        <v/>
      </c>
      <c r="V28" s="88">
        <f t="shared" si="76"/>
        <v>0</v>
      </c>
      <c r="W28" s="75" t="str">
        <f t="shared" si="95"/>
        <v/>
      </c>
      <c r="X28" s="85" t="str">
        <f t="shared" si="96"/>
        <v/>
      </c>
      <c r="Y28" s="75" t="str">
        <f t="shared" si="77"/>
        <v/>
      </c>
      <c r="Z28" s="88">
        <f t="shared" si="78"/>
        <v>0</v>
      </c>
      <c r="AA28" s="75" t="str">
        <f t="shared" si="97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46219</v>
      </c>
      <c r="B29" s="48"/>
      <c r="C29" s="49"/>
      <c r="D29" s="42"/>
      <c r="E29" s="50"/>
      <c r="F29" s="51"/>
      <c r="G29" s="75">
        <f t="shared" si="68"/>
        <v>0</v>
      </c>
      <c r="H29" s="50"/>
      <c r="I29" s="51"/>
      <c r="J29" s="75">
        <f t="shared" si="69"/>
        <v>0</v>
      </c>
      <c r="K29" s="75">
        <f t="shared" si="70"/>
        <v>0</v>
      </c>
      <c r="L29" s="50"/>
      <c r="M29" s="51"/>
      <c r="N29" s="75">
        <f t="shared" si="71"/>
        <v>0</v>
      </c>
      <c r="O29" s="50"/>
      <c r="P29" s="51"/>
      <c r="Q29" s="75">
        <f t="shared" si="72"/>
        <v>0</v>
      </c>
      <c r="R29" s="75">
        <f t="shared" si="73"/>
        <v>0</v>
      </c>
      <c r="S29" s="85">
        <f t="shared" si="74"/>
        <v>0</v>
      </c>
      <c r="T29" s="75" t="str">
        <f t="shared" si="94"/>
        <v/>
      </c>
      <c r="U29" s="75" t="str">
        <f t="shared" si="75"/>
        <v/>
      </c>
      <c r="V29" s="88">
        <f t="shared" si="76"/>
        <v>0</v>
      </c>
      <c r="W29" s="75" t="str">
        <f t="shared" si="95"/>
        <v/>
      </c>
      <c r="X29" s="85" t="str">
        <f t="shared" si="96"/>
        <v/>
      </c>
      <c r="Y29" s="75" t="str">
        <f t="shared" si="77"/>
        <v/>
      </c>
      <c r="Z29" s="88">
        <f t="shared" si="78"/>
        <v>0</v>
      </c>
      <c r="AA29" s="75" t="str">
        <f t="shared" si="97"/>
        <v/>
      </c>
      <c r="AC29" s="45" t="s">
        <v>34</v>
      </c>
      <c r="AD29" s="92">
        <f>AD28+Jun!AD29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46220</v>
      </c>
      <c r="B30" s="48"/>
      <c r="C30" s="49"/>
      <c r="D30" s="42"/>
      <c r="E30" s="50"/>
      <c r="F30" s="51"/>
      <c r="G30" s="75">
        <f t="shared" si="68"/>
        <v>0</v>
      </c>
      <c r="H30" s="50"/>
      <c r="I30" s="51"/>
      <c r="J30" s="75">
        <f t="shared" si="69"/>
        <v>0</v>
      </c>
      <c r="K30" s="75">
        <f t="shared" si="70"/>
        <v>0</v>
      </c>
      <c r="L30" s="50"/>
      <c r="M30" s="51"/>
      <c r="N30" s="75">
        <f t="shared" si="71"/>
        <v>0</v>
      </c>
      <c r="O30" s="50"/>
      <c r="P30" s="51"/>
      <c r="Q30" s="75">
        <f t="shared" si="72"/>
        <v>0</v>
      </c>
      <c r="R30" s="75">
        <f t="shared" si="73"/>
        <v>0</v>
      </c>
      <c r="S30" s="85">
        <f t="shared" si="74"/>
        <v>0</v>
      </c>
      <c r="T30" s="75" t="str">
        <f t="shared" si="94"/>
        <v/>
      </c>
      <c r="U30" s="75" t="str">
        <f t="shared" si="75"/>
        <v/>
      </c>
      <c r="V30" s="88">
        <f t="shared" si="76"/>
        <v>0</v>
      </c>
      <c r="W30" s="75" t="str">
        <f t="shared" si="95"/>
        <v/>
      </c>
      <c r="X30" s="85" t="str">
        <f t="shared" si="96"/>
        <v/>
      </c>
      <c r="Y30" s="75" t="str">
        <f t="shared" si="77"/>
        <v/>
      </c>
      <c r="Z30" s="88">
        <f t="shared" si="78"/>
        <v>0</v>
      </c>
      <c r="AA30" s="75" t="str">
        <f t="shared" si="97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46221</v>
      </c>
      <c r="B31" s="41"/>
      <c r="C31" s="42"/>
      <c r="D31" s="42"/>
      <c r="E31" s="43"/>
      <c r="F31" s="44"/>
      <c r="G31" s="75">
        <f t="shared" ref="G31" si="98">IF(E31="",0,CONCATENATE(E31,":",F31))</f>
        <v>0</v>
      </c>
      <c r="H31" s="43"/>
      <c r="I31" s="44"/>
      <c r="J31" s="75">
        <f t="shared" ref="J31" si="99">IF(H31="",0,CONCATENATE(H31,":",I31))</f>
        <v>0</v>
      </c>
      <c r="K31" s="79">
        <f t="shared" ref="K31" si="100">J31-G31</f>
        <v>0</v>
      </c>
      <c r="L31" s="43"/>
      <c r="M31" s="44"/>
      <c r="N31" s="75">
        <f t="shared" ref="N31" si="101">IF(L31="",0,CONCATENATE(L31,":",M31))</f>
        <v>0</v>
      </c>
      <c r="O31" s="43"/>
      <c r="P31" s="44"/>
      <c r="Q31" s="75">
        <f t="shared" ref="Q31" si="102">IF(O31="",0,CONCATENATE(O31,":",P31))</f>
        <v>0</v>
      </c>
      <c r="R31" s="79">
        <f t="shared" ref="R31" si="103">Q31-N31</f>
        <v>0</v>
      </c>
      <c r="S31" s="79">
        <f t="shared" ref="S31" si="104">K31+R31</f>
        <v>0</v>
      </c>
      <c r="T31" s="79" t="str">
        <f t="shared" si="64"/>
        <v/>
      </c>
      <c r="U31" s="79" t="str">
        <f t="shared" ref="U31" si="105">IF(T31&gt;0,T31,0)</f>
        <v/>
      </c>
      <c r="V31" s="87">
        <f t="shared" ref="V31" si="106">IF(T31&lt;0,T31*(-1),0)</f>
        <v>0</v>
      </c>
      <c r="W31" s="79" t="str">
        <f t="shared" si="65"/>
        <v/>
      </c>
      <c r="X31" s="79" t="str">
        <f t="shared" si="66"/>
        <v/>
      </c>
      <c r="Y31" s="79" t="str">
        <f t="shared" ref="Y31" si="107">IF(X31&gt;0,X31,0)</f>
        <v/>
      </c>
      <c r="Z31" s="79">
        <f t="shared" ref="Z31" si="108">IF(X31&lt;0,X31*(-1),0)</f>
        <v>0</v>
      </c>
      <c r="AA31" s="79" t="str">
        <f t="shared" si="67"/>
        <v/>
      </c>
      <c r="AE31" s="25"/>
    </row>
    <row r="32" spans="1:38" s="11" customFormat="1" ht="14.25" customHeight="1" x14ac:dyDescent="0.35">
      <c r="A32" s="40">
        <v>46222</v>
      </c>
      <c r="B32" s="41"/>
      <c r="C32" s="42"/>
      <c r="D32" s="42"/>
      <c r="E32" s="43"/>
      <c r="F32" s="44"/>
      <c r="G32" s="75">
        <f t="shared" si="68"/>
        <v>0</v>
      </c>
      <c r="H32" s="43"/>
      <c r="I32" s="44"/>
      <c r="J32" s="75">
        <f t="shared" si="69"/>
        <v>0</v>
      </c>
      <c r="K32" s="79">
        <f t="shared" si="70"/>
        <v>0</v>
      </c>
      <c r="L32" s="43"/>
      <c r="M32" s="44"/>
      <c r="N32" s="75">
        <f t="shared" si="71"/>
        <v>0</v>
      </c>
      <c r="O32" s="43"/>
      <c r="P32" s="44"/>
      <c r="Q32" s="75">
        <f t="shared" si="72"/>
        <v>0</v>
      </c>
      <c r="R32" s="79">
        <f t="shared" si="73"/>
        <v>0</v>
      </c>
      <c r="S32" s="79">
        <f t="shared" si="74"/>
        <v>0</v>
      </c>
      <c r="T32" s="79" t="str">
        <f t="shared" si="64"/>
        <v/>
      </c>
      <c r="U32" s="79" t="str">
        <f t="shared" si="75"/>
        <v/>
      </c>
      <c r="V32" s="87">
        <f t="shared" si="76"/>
        <v>0</v>
      </c>
      <c r="W32" s="79" t="str">
        <f t="shared" si="65"/>
        <v/>
      </c>
      <c r="X32" s="79" t="str">
        <f t="shared" si="66"/>
        <v/>
      </c>
      <c r="Y32" s="79" t="str">
        <f t="shared" si="77"/>
        <v/>
      </c>
      <c r="Z32" s="79">
        <f t="shared" si="78"/>
        <v>0</v>
      </c>
      <c r="AA32" s="79" t="str">
        <f t="shared" si="67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46223</v>
      </c>
      <c r="B33" s="48"/>
      <c r="C33" s="49"/>
      <c r="D33" s="42"/>
      <c r="E33" s="50"/>
      <c r="F33" s="51"/>
      <c r="G33" s="75">
        <f t="shared" ref="G33" si="109">IF(E33="",0,CONCATENATE(E33,":",F33))</f>
        <v>0</v>
      </c>
      <c r="H33" s="50"/>
      <c r="I33" s="51"/>
      <c r="J33" s="75">
        <f t="shared" ref="J33" si="110">IF(H33="",0,CONCATENATE(H33,":",I33))</f>
        <v>0</v>
      </c>
      <c r="K33" s="75">
        <f t="shared" ref="K33" si="111">J33-G33</f>
        <v>0</v>
      </c>
      <c r="L33" s="50"/>
      <c r="M33" s="51"/>
      <c r="N33" s="75">
        <f t="shared" ref="N33" si="112">IF(L33="",0,CONCATENATE(L33,":",M33))</f>
        <v>0</v>
      </c>
      <c r="O33" s="50"/>
      <c r="P33" s="51"/>
      <c r="Q33" s="75">
        <f t="shared" ref="Q33" si="113">IF(O33="",0,CONCATENATE(O33,":",P33))</f>
        <v>0</v>
      </c>
      <c r="R33" s="75">
        <f t="shared" ref="R33" si="114">Q33-N33</f>
        <v>0</v>
      </c>
      <c r="S33" s="85">
        <f t="shared" ref="S33" si="115">K33+R33</f>
        <v>0</v>
      </c>
      <c r="T33" s="75" t="str">
        <f t="shared" ref="T33" si="116">IF(B33="av",($E$7)*(-1),IF(B33="df",($E$7)*(-1),IF(D33="X","",IF(B33="sd",ROUND(S33-($E$7*(1-$AE$4)),10),IF(S33=0,"",ROUND(S33-$E$7,10))))))</f>
        <v/>
      </c>
      <c r="U33" s="75" t="str">
        <f t="shared" ref="U33" si="117">IF(T33&gt;0,T33,0)</f>
        <v/>
      </c>
      <c r="V33" s="88">
        <f t="shared" ref="V33" si="118">IF(T33&lt;0,T33*(-1),0)</f>
        <v>0</v>
      </c>
      <c r="W33" s="75" t="str">
        <f t="shared" ref="W33" si="119">IF(U33=V33,U33,IF(V33&gt;0,V33,U33))</f>
        <v/>
      </c>
      <c r="X33" s="85" t="str">
        <f t="shared" ref="X33" si="120">IF(D33="X",ROUND(S33-$E$7,10),"")</f>
        <v/>
      </c>
      <c r="Y33" s="75" t="str">
        <f t="shared" ref="Y33" si="121">IF(X33&gt;0,X33,0)</f>
        <v/>
      </c>
      <c r="Z33" s="88">
        <f t="shared" ref="Z33" si="122">IF(X33&lt;0,X33*(-1),0)</f>
        <v>0</v>
      </c>
      <c r="AA33" s="75" t="str">
        <f t="shared" ref="AA33" si="123">IF(Y33=Z33,Y33,IF(Z33&gt;0,Z33,Y33))</f>
        <v/>
      </c>
      <c r="AC33" s="58" t="s">
        <v>37</v>
      </c>
      <c r="AD33" s="58"/>
      <c r="AE33" s="60">
        <f>IF($AE$5-(COUNTIF(B$14:B$44,"f")+($AE$5-Jun!AE33))&gt;-1,Jun!AE33-COUNTIF(B$14:B$44,"f"),0)</f>
        <v>25</v>
      </c>
    </row>
    <row r="34" spans="1:31" s="11" customFormat="1" ht="14.25" customHeight="1" x14ac:dyDescent="0.35">
      <c r="A34" s="47">
        <v>46224</v>
      </c>
      <c r="B34" s="48"/>
      <c r="C34" s="49"/>
      <c r="D34" s="42"/>
      <c r="E34" s="50"/>
      <c r="F34" s="51"/>
      <c r="G34" s="75">
        <f t="shared" si="68"/>
        <v>0</v>
      </c>
      <c r="H34" s="50"/>
      <c r="I34" s="51"/>
      <c r="J34" s="75">
        <f t="shared" si="69"/>
        <v>0</v>
      </c>
      <c r="K34" s="75">
        <f t="shared" si="70"/>
        <v>0</v>
      </c>
      <c r="L34" s="50"/>
      <c r="M34" s="51"/>
      <c r="N34" s="75">
        <f t="shared" si="71"/>
        <v>0</v>
      </c>
      <c r="O34" s="50"/>
      <c r="P34" s="51"/>
      <c r="Q34" s="75">
        <f t="shared" si="72"/>
        <v>0</v>
      </c>
      <c r="R34" s="75">
        <f t="shared" si="73"/>
        <v>0</v>
      </c>
      <c r="S34" s="85">
        <f t="shared" si="74"/>
        <v>0</v>
      </c>
      <c r="T34" s="75" t="str">
        <f t="shared" ref="T34:T37" si="124">IF(B34="av",($E$7)*(-1),IF(B34="df",($E$7)*(-1),IF(D34="X","",IF(B34="sd",ROUND(S34-($E$7*(1-$AE$4)),10),IF(S34=0,"",ROUND(S34-$E$7,10))))))</f>
        <v/>
      </c>
      <c r="U34" s="75" t="str">
        <f t="shared" si="75"/>
        <v/>
      </c>
      <c r="V34" s="88">
        <f t="shared" si="76"/>
        <v>0</v>
      </c>
      <c r="W34" s="75" t="str">
        <f t="shared" ref="W34:W37" si="125">IF(U34=V34,U34,IF(V34&gt;0,V34,U34))</f>
        <v/>
      </c>
      <c r="X34" s="85" t="str">
        <f t="shared" ref="X34:X37" si="126">IF(D34="X",ROUND(S34-$E$7,10),"")</f>
        <v/>
      </c>
      <c r="Y34" s="75" t="str">
        <f t="shared" si="77"/>
        <v/>
      </c>
      <c r="Z34" s="88">
        <f t="shared" si="78"/>
        <v>0</v>
      </c>
      <c r="AA34" s="75" t="str">
        <f t="shared" ref="AA34:AA37" si="127">IF(Y34=Z34,Y34,IF(Z34&gt;0,Z34,Y34))</f>
        <v/>
      </c>
      <c r="AC34" s="61" t="s">
        <v>38</v>
      </c>
      <c r="AD34" s="61"/>
      <c r="AE34" s="46">
        <f>IF(Jun!AE34&gt;0,Jun!AE34+COUNTIF(B$14:B$44,"f"),IF(COUNTIF(B$14:B$44,"f")&gt;Jun!AE33,COUNTIF(B$14:B$44,"f")-Jun!AE33,0))</f>
        <v>0</v>
      </c>
    </row>
    <row r="35" spans="1:31" s="11" customFormat="1" ht="14.25" customHeight="1" x14ac:dyDescent="0.35">
      <c r="A35" s="47">
        <v>46225</v>
      </c>
      <c r="B35" s="48"/>
      <c r="C35" s="49"/>
      <c r="D35" s="42"/>
      <c r="E35" s="50"/>
      <c r="F35" s="51"/>
      <c r="G35" s="75">
        <f t="shared" si="68"/>
        <v>0</v>
      </c>
      <c r="H35" s="50"/>
      <c r="I35" s="51"/>
      <c r="J35" s="75">
        <f t="shared" si="69"/>
        <v>0</v>
      </c>
      <c r="K35" s="75">
        <f t="shared" si="70"/>
        <v>0</v>
      </c>
      <c r="L35" s="50"/>
      <c r="M35" s="51"/>
      <c r="N35" s="75">
        <f t="shared" si="71"/>
        <v>0</v>
      </c>
      <c r="O35" s="50"/>
      <c r="P35" s="51"/>
      <c r="Q35" s="75">
        <f t="shared" si="72"/>
        <v>0</v>
      </c>
      <c r="R35" s="75">
        <f t="shared" si="73"/>
        <v>0</v>
      </c>
      <c r="S35" s="85">
        <f t="shared" si="74"/>
        <v>0</v>
      </c>
      <c r="T35" s="75" t="str">
        <f t="shared" si="124"/>
        <v/>
      </c>
      <c r="U35" s="75" t="str">
        <f t="shared" si="75"/>
        <v/>
      </c>
      <c r="V35" s="88">
        <f t="shared" si="76"/>
        <v>0</v>
      </c>
      <c r="W35" s="75" t="str">
        <f t="shared" si="125"/>
        <v/>
      </c>
      <c r="X35" s="85" t="str">
        <f t="shared" si="126"/>
        <v/>
      </c>
      <c r="Y35" s="75" t="str">
        <f t="shared" si="77"/>
        <v/>
      </c>
      <c r="Z35" s="88">
        <f t="shared" si="78"/>
        <v>0</v>
      </c>
      <c r="AA35" s="75" t="str">
        <f t="shared" si="127"/>
        <v/>
      </c>
      <c r="AC35" s="58" t="s">
        <v>39</v>
      </c>
      <c r="AD35" s="58"/>
      <c r="AE35" s="60">
        <f>IF($AE$6-(COUNTIF(B$14:B$44,"s")+($AE$6-Jun!AE35))&gt;-1,Jun!AE35-COUNTIF(B$14:B$44,"s"),0)</f>
        <v>0</v>
      </c>
    </row>
    <row r="36" spans="1:31" s="11" customFormat="1" ht="14.25" customHeight="1" x14ac:dyDescent="0.35">
      <c r="A36" s="47">
        <v>46226</v>
      </c>
      <c r="B36" s="48"/>
      <c r="C36" s="49"/>
      <c r="D36" s="42"/>
      <c r="E36" s="50"/>
      <c r="F36" s="51"/>
      <c r="G36" s="75">
        <f t="shared" si="68"/>
        <v>0</v>
      </c>
      <c r="H36" s="50"/>
      <c r="I36" s="51"/>
      <c r="J36" s="75">
        <f t="shared" si="69"/>
        <v>0</v>
      </c>
      <c r="K36" s="75">
        <f t="shared" si="70"/>
        <v>0</v>
      </c>
      <c r="L36" s="50"/>
      <c r="M36" s="51"/>
      <c r="N36" s="75">
        <f t="shared" si="71"/>
        <v>0</v>
      </c>
      <c r="O36" s="50"/>
      <c r="P36" s="51"/>
      <c r="Q36" s="75">
        <f t="shared" si="72"/>
        <v>0</v>
      </c>
      <c r="R36" s="75">
        <f t="shared" si="73"/>
        <v>0</v>
      </c>
      <c r="S36" s="85">
        <f t="shared" si="74"/>
        <v>0</v>
      </c>
      <c r="T36" s="75" t="str">
        <f t="shared" si="124"/>
        <v/>
      </c>
      <c r="U36" s="75" t="str">
        <f t="shared" si="75"/>
        <v/>
      </c>
      <c r="V36" s="88">
        <f t="shared" si="76"/>
        <v>0</v>
      </c>
      <c r="W36" s="75" t="str">
        <f t="shared" si="125"/>
        <v/>
      </c>
      <c r="X36" s="85" t="str">
        <f t="shared" si="126"/>
        <v/>
      </c>
      <c r="Y36" s="75" t="str">
        <f t="shared" si="77"/>
        <v/>
      </c>
      <c r="Z36" s="88">
        <f t="shared" si="78"/>
        <v>0</v>
      </c>
      <c r="AA36" s="75" t="str">
        <f t="shared" si="127"/>
        <v/>
      </c>
      <c r="AC36" s="58" t="s">
        <v>40</v>
      </c>
      <c r="AD36" s="58"/>
      <c r="AE36" s="46">
        <f>COUNTIF(B$14:B$44,"vp")+Jun!AE36</f>
        <v>0</v>
      </c>
    </row>
    <row r="37" spans="1:31" s="11" customFormat="1" ht="14.25" customHeight="1" x14ac:dyDescent="0.35">
      <c r="A37" s="47">
        <v>46227</v>
      </c>
      <c r="B37" s="48"/>
      <c r="C37" s="49"/>
      <c r="D37" s="42"/>
      <c r="E37" s="50"/>
      <c r="F37" s="51"/>
      <c r="G37" s="75">
        <f t="shared" si="68"/>
        <v>0</v>
      </c>
      <c r="H37" s="50"/>
      <c r="I37" s="51"/>
      <c r="J37" s="75">
        <f t="shared" si="69"/>
        <v>0</v>
      </c>
      <c r="K37" s="75">
        <f t="shared" si="70"/>
        <v>0</v>
      </c>
      <c r="L37" s="50"/>
      <c r="M37" s="51"/>
      <c r="N37" s="75">
        <f t="shared" si="71"/>
        <v>0</v>
      </c>
      <c r="O37" s="50"/>
      <c r="P37" s="51"/>
      <c r="Q37" s="75">
        <f t="shared" si="72"/>
        <v>0</v>
      </c>
      <c r="R37" s="75">
        <f t="shared" si="73"/>
        <v>0</v>
      </c>
      <c r="S37" s="85">
        <f t="shared" si="74"/>
        <v>0</v>
      </c>
      <c r="T37" s="75" t="str">
        <f t="shared" si="124"/>
        <v/>
      </c>
      <c r="U37" s="75" t="str">
        <f t="shared" si="75"/>
        <v/>
      </c>
      <c r="V37" s="88">
        <f t="shared" si="76"/>
        <v>0</v>
      </c>
      <c r="W37" s="75" t="str">
        <f t="shared" si="125"/>
        <v/>
      </c>
      <c r="X37" s="85" t="str">
        <f t="shared" si="126"/>
        <v/>
      </c>
      <c r="Y37" s="75" t="str">
        <f t="shared" si="77"/>
        <v/>
      </c>
      <c r="Z37" s="88">
        <f t="shared" si="78"/>
        <v>0</v>
      </c>
      <c r="AA37" s="75" t="str">
        <f t="shared" si="127"/>
        <v/>
      </c>
      <c r="AC37" s="58" t="s">
        <v>41</v>
      </c>
      <c r="AD37" s="58"/>
      <c r="AE37" s="46">
        <f>COUNTIF(B$14:B$44,"sb")+Jun!AE37</f>
        <v>0</v>
      </c>
    </row>
    <row r="38" spans="1:31" s="11" customFormat="1" ht="14.25" customHeight="1" x14ac:dyDescent="0.35">
      <c r="A38" s="40">
        <v>46228</v>
      </c>
      <c r="B38" s="41"/>
      <c r="C38" s="42"/>
      <c r="D38" s="42"/>
      <c r="E38" s="43"/>
      <c r="F38" s="44"/>
      <c r="G38" s="75">
        <f t="shared" ref="G38" si="128">IF(E38="",0,CONCATENATE(E38,":",F38))</f>
        <v>0</v>
      </c>
      <c r="H38" s="43"/>
      <c r="I38" s="44"/>
      <c r="J38" s="75">
        <f t="shared" ref="J38" si="129">IF(H38="",0,CONCATENATE(H38,":",I38))</f>
        <v>0</v>
      </c>
      <c r="K38" s="79">
        <f t="shared" ref="K38" si="130">J38-G38</f>
        <v>0</v>
      </c>
      <c r="L38" s="43"/>
      <c r="M38" s="44"/>
      <c r="N38" s="75">
        <f t="shared" ref="N38" si="131">IF(L38="",0,CONCATENATE(L38,":",M38))</f>
        <v>0</v>
      </c>
      <c r="O38" s="43"/>
      <c r="P38" s="44"/>
      <c r="Q38" s="75">
        <f t="shared" ref="Q38" si="132">IF(O38="",0,CONCATENATE(O38,":",P38))</f>
        <v>0</v>
      </c>
      <c r="R38" s="79">
        <f t="shared" ref="R38" si="133">Q38-N38</f>
        <v>0</v>
      </c>
      <c r="S38" s="79">
        <f t="shared" ref="S38" si="134">K38+R38</f>
        <v>0</v>
      </c>
      <c r="T38" s="79" t="str">
        <f t="shared" si="64"/>
        <v/>
      </c>
      <c r="U38" s="79" t="str">
        <f t="shared" ref="U38" si="135">IF(T38&gt;0,T38,0)</f>
        <v/>
      </c>
      <c r="V38" s="87">
        <f t="shared" ref="V38" si="136">IF(T38&lt;0,T38*(-1),0)</f>
        <v>0</v>
      </c>
      <c r="W38" s="79" t="str">
        <f t="shared" si="65"/>
        <v/>
      </c>
      <c r="X38" s="79" t="str">
        <f t="shared" si="66"/>
        <v/>
      </c>
      <c r="Y38" s="79" t="str">
        <f t="shared" ref="Y38" si="137">IF(X38&gt;0,X38,0)</f>
        <v/>
      </c>
      <c r="Z38" s="79">
        <f t="shared" ref="Z38" si="138">IF(X38&lt;0,X38*(-1),0)</f>
        <v>0</v>
      </c>
      <c r="AA38" s="79" t="str">
        <f t="shared" si="67"/>
        <v/>
      </c>
      <c r="AC38" s="62" t="s">
        <v>42</v>
      </c>
      <c r="AD38" s="62"/>
      <c r="AE38" s="46">
        <f>COUNTIF(B$14:B$44,"sm")+Jun!AE38</f>
        <v>0</v>
      </c>
    </row>
    <row r="39" spans="1:31" s="11" customFormat="1" ht="14.25" customHeight="1" x14ac:dyDescent="0.35">
      <c r="A39" s="40">
        <v>46229</v>
      </c>
      <c r="B39" s="41"/>
      <c r="C39" s="42"/>
      <c r="D39" s="42"/>
      <c r="E39" s="43"/>
      <c r="F39" s="44"/>
      <c r="G39" s="75">
        <f t="shared" si="68"/>
        <v>0</v>
      </c>
      <c r="H39" s="43"/>
      <c r="I39" s="44"/>
      <c r="J39" s="75">
        <f t="shared" si="69"/>
        <v>0</v>
      </c>
      <c r="K39" s="79">
        <f t="shared" si="70"/>
        <v>0</v>
      </c>
      <c r="L39" s="43"/>
      <c r="M39" s="44"/>
      <c r="N39" s="75">
        <f t="shared" si="71"/>
        <v>0</v>
      </c>
      <c r="O39" s="43"/>
      <c r="P39" s="44"/>
      <c r="Q39" s="75">
        <f t="shared" si="72"/>
        <v>0</v>
      </c>
      <c r="R39" s="79">
        <f t="shared" si="73"/>
        <v>0</v>
      </c>
      <c r="S39" s="79">
        <f t="shared" si="74"/>
        <v>0</v>
      </c>
      <c r="T39" s="79" t="str">
        <f t="shared" si="64"/>
        <v/>
      </c>
      <c r="U39" s="79" t="str">
        <f t="shared" si="75"/>
        <v/>
      </c>
      <c r="V39" s="87">
        <f t="shared" si="76"/>
        <v>0</v>
      </c>
      <c r="W39" s="79" t="str">
        <f t="shared" si="65"/>
        <v/>
      </c>
      <c r="X39" s="79" t="str">
        <f t="shared" si="66"/>
        <v/>
      </c>
      <c r="Y39" s="79" t="str">
        <f t="shared" si="77"/>
        <v/>
      </c>
      <c r="Z39" s="79">
        <f t="shared" si="78"/>
        <v>0</v>
      </c>
      <c r="AA39" s="79" t="str">
        <f t="shared" si="67"/>
        <v/>
      </c>
      <c r="AC39" s="62" t="s">
        <v>43</v>
      </c>
      <c r="AD39" s="62"/>
      <c r="AE39" s="46">
        <f>COUNTIF(B$14:B$44,"sd")+Jun!AE39</f>
        <v>0</v>
      </c>
    </row>
    <row r="40" spans="1:31" s="11" customFormat="1" ht="14.25" customHeight="1" x14ac:dyDescent="0.35">
      <c r="A40" s="47">
        <v>46230</v>
      </c>
      <c r="B40" s="48"/>
      <c r="C40" s="49"/>
      <c r="D40" s="42"/>
      <c r="E40" s="50"/>
      <c r="F40" s="51"/>
      <c r="G40" s="75">
        <f t="shared" ref="G40" si="139">IF(E40="",0,CONCATENATE(E40,":",F40))</f>
        <v>0</v>
      </c>
      <c r="H40" s="50"/>
      <c r="I40" s="51"/>
      <c r="J40" s="75">
        <f t="shared" ref="J40" si="140">IF(H40="",0,CONCATENATE(H40,":",I40))</f>
        <v>0</v>
      </c>
      <c r="K40" s="75">
        <f t="shared" ref="K40" si="141">J40-G40</f>
        <v>0</v>
      </c>
      <c r="L40" s="50"/>
      <c r="M40" s="51"/>
      <c r="N40" s="75">
        <f t="shared" ref="N40" si="142">IF(L40="",0,CONCATENATE(L40,":",M40))</f>
        <v>0</v>
      </c>
      <c r="O40" s="50"/>
      <c r="P40" s="51"/>
      <c r="Q40" s="75">
        <f t="shared" ref="Q40" si="143">IF(O40="",0,CONCATENATE(O40,":",P40))</f>
        <v>0</v>
      </c>
      <c r="R40" s="75">
        <f t="shared" ref="R40" si="144">Q40-N40</f>
        <v>0</v>
      </c>
      <c r="S40" s="85">
        <f t="shared" ref="S40" si="145">K40+R40</f>
        <v>0</v>
      </c>
      <c r="T40" s="75" t="str">
        <f t="shared" ref="T40" si="146">IF(B40="av",($E$7)*(-1),IF(B40="df",($E$7)*(-1),IF(D40="X","",IF(B40="sd",ROUND(S40-($E$7*(1-$AE$4)),10),IF(S40=0,"",ROUND(S40-$E$7,10))))))</f>
        <v/>
      </c>
      <c r="U40" s="75" t="str">
        <f t="shared" ref="U40" si="147">IF(T40&gt;0,T40,0)</f>
        <v/>
      </c>
      <c r="V40" s="88">
        <f t="shared" ref="V40" si="148">IF(T40&lt;0,T40*(-1),0)</f>
        <v>0</v>
      </c>
      <c r="W40" s="75" t="str">
        <f t="shared" ref="W40" si="149">IF(U40=V40,U40,IF(V40&gt;0,V40,U40))</f>
        <v/>
      </c>
      <c r="X40" s="85" t="str">
        <f t="shared" ref="X40" si="150">IF(D40="X",ROUND(S40-$E$7,10),"")</f>
        <v/>
      </c>
      <c r="Y40" s="75" t="str">
        <f t="shared" ref="Y40" si="151">IF(X40&gt;0,X40,0)</f>
        <v/>
      </c>
      <c r="Z40" s="88">
        <f t="shared" ref="Z40" si="152">IF(X40&lt;0,X40*(-1),0)</f>
        <v>0</v>
      </c>
      <c r="AA40" s="75" t="str">
        <f t="shared" ref="AA40" si="153">IF(Y40=Z40,Y40,IF(Z40&gt;0,Z40,Y40))</f>
        <v/>
      </c>
      <c r="AC40" s="62" t="s">
        <v>44</v>
      </c>
      <c r="AD40" s="62"/>
      <c r="AE40" s="46">
        <f>COUNTIF(B$14:B$44,"se")+Jun!AE40</f>
        <v>0</v>
      </c>
    </row>
    <row r="41" spans="1:31" s="11" customFormat="1" ht="14.25" customHeight="1" x14ac:dyDescent="0.35">
      <c r="A41" s="47">
        <v>46231</v>
      </c>
      <c r="B41" s="48"/>
      <c r="C41" s="49"/>
      <c r="D41" s="42"/>
      <c r="E41" s="50"/>
      <c r="F41" s="51"/>
      <c r="G41" s="75">
        <f t="shared" si="68"/>
        <v>0</v>
      </c>
      <c r="H41" s="50"/>
      <c r="I41" s="51"/>
      <c r="J41" s="75">
        <f t="shared" si="69"/>
        <v>0</v>
      </c>
      <c r="K41" s="75">
        <f t="shared" si="70"/>
        <v>0</v>
      </c>
      <c r="L41" s="50"/>
      <c r="M41" s="51"/>
      <c r="N41" s="75">
        <f t="shared" si="71"/>
        <v>0</v>
      </c>
      <c r="O41" s="50"/>
      <c r="P41" s="51"/>
      <c r="Q41" s="75">
        <f t="shared" si="72"/>
        <v>0</v>
      </c>
      <c r="R41" s="75">
        <f t="shared" si="73"/>
        <v>0</v>
      </c>
      <c r="S41" s="85">
        <f t="shared" si="74"/>
        <v>0</v>
      </c>
      <c r="T41" s="75" t="str">
        <f t="shared" ref="T41:T44" si="154">IF(B41="av",($E$7)*(-1),IF(B41="df",($E$7)*(-1),IF(D41="X","",IF(B41="sd",ROUND(S41-($E$7*(1-$AE$4)),10),IF(S41=0,"",ROUND(S41-$E$7,10))))))</f>
        <v/>
      </c>
      <c r="U41" s="75" t="str">
        <f t="shared" si="75"/>
        <v/>
      </c>
      <c r="V41" s="88">
        <f t="shared" si="76"/>
        <v>0</v>
      </c>
      <c r="W41" s="75" t="str">
        <f t="shared" ref="W41:W44" si="155">IF(U41=V41,U41,IF(V41&gt;0,V41,U41))</f>
        <v/>
      </c>
      <c r="X41" s="85" t="str">
        <f t="shared" ref="X41:X44" si="156">IF(D41="X",ROUND(S41-$E$7,10),"")</f>
        <v/>
      </c>
      <c r="Y41" s="75" t="str">
        <f t="shared" si="77"/>
        <v/>
      </c>
      <c r="Z41" s="88">
        <f t="shared" si="78"/>
        <v>0</v>
      </c>
      <c r="AA41" s="75" t="str">
        <f t="shared" ref="AA41:AA44" si="157">IF(Y41=Z41,Y41,IF(Z41&gt;0,Z41,Y41))</f>
        <v/>
      </c>
      <c r="AC41" s="62" t="s">
        <v>45</v>
      </c>
      <c r="AD41" s="62"/>
      <c r="AE41" s="46">
        <f>COUNTIF(B$14:B$44,"df")+Jun!AE41</f>
        <v>0</v>
      </c>
    </row>
    <row r="42" spans="1:31" s="11" customFormat="1" ht="14.25" customHeight="1" x14ac:dyDescent="0.35">
      <c r="A42" s="47">
        <v>46232</v>
      </c>
      <c r="B42" s="48"/>
      <c r="C42" s="49"/>
      <c r="D42" s="42"/>
      <c r="E42" s="50"/>
      <c r="F42" s="51"/>
      <c r="G42" s="75">
        <f t="shared" si="68"/>
        <v>0</v>
      </c>
      <c r="H42" s="50"/>
      <c r="I42" s="51"/>
      <c r="J42" s="75">
        <f t="shared" si="69"/>
        <v>0</v>
      </c>
      <c r="K42" s="75">
        <f t="shared" si="70"/>
        <v>0</v>
      </c>
      <c r="L42" s="50"/>
      <c r="M42" s="51"/>
      <c r="N42" s="75">
        <f t="shared" si="71"/>
        <v>0</v>
      </c>
      <c r="O42" s="50"/>
      <c r="P42" s="51"/>
      <c r="Q42" s="75">
        <f t="shared" si="72"/>
        <v>0</v>
      </c>
      <c r="R42" s="75">
        <f t="shared" si="73"/>
        <v>0</v>
      </c>
      <c r="S42" s="85">
        <f t="shared" si="74"/>
        <v>0</v>
      </c>
      <c r="T42" s="75" t="str">
        <f t="shared" si="154"/>
        <v/>
      </c>
      <c r="U42" s="75" t="str">
        <f t="shared" si="75"/>
        <v/>
      </c>
      <c r="V42" s="88">
        <f t="shared" si="76"/>
        <v>0</v>
      </c>
      <c r="W42" s="75" t="str">
        <f t="shared" si="155"/>
        <v/>
      </c>
      <c r="X42" s="85" t="str">
        <f t="shared" si="156"/>
        <v/>
      </c>
      <c r="Y42" s="75" t="str">
        <f t="shared" si="77"/>
        <v/>
      </c>
      <c r="Z42" s="88">
        <f t="shared" si="78"/>
        <v>0</v>
      </c>
      <c r="AA42" s="75" t="str">
        <f t="shared" si="157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46233</v>
      </c>
      <c r="B43" s="48"/>
      <c r="C43" s="49"/>
      <c r="D43" s="42"/>
      <c r="E43" s="50"/>
      <c r="F43" s="51"/>
      <c r="G43" s="75">
        <f t="shared" si="68"/>
        <v>0</v>
      </c>
      <c r="H43" s="50"/>
      <c r="I43" s="51"/>
      <c r="J43" s="75">
        <f t="shared" si="69"/>
        <v>0</v>
      </c>
      <c r="K43" s="75">
        <f t="shared" si="70"/>
        <v>0</v>
      </c>
      <c r="L43" s="50"/>
      <c r="M43" s="51"/>
      <c r="N43" s="75">
        <f t="shared" si="71"/>
        <v>0</v>
      </c>
      <c r="O43" s="50"/>
      <c r="P43" s="51"/>
      <c r="Q43" s="75">
        <f t="shared" si="72"/>
        <v>0</v>
      </c>
      <c r="R43" s="75">
        <f t="shared" si="73"/>
        <v>0</v>
      </c>
      <c r="S43" s="85">
        <f t="shared" si="74"/>
        <v>0</v>
      </c>
      <c r="T43" s="75" t="str">
        <f t="shared" si="154"/>
        <v/>
      </c>
      <c r="U43" s="75" t="str">
        <f t="shared" si="75"/>
        <v/>
      </c>
      <c r="V43" s="88">
        <f t="shared" si="76"/>
        <v>0</v>
      </c>
      <c r="W43" s="75" t="str">
        <f t="shared" si="155"/>
        <v/>
      </c>
      <c r="X43" s="85" t="str">
        <f t="shared" si="156"/>
        <v/>
      </c>
      <c r="Y43" s="75" t="str">
        <f t="shared" si="77"/>
        <v/>
      </c>
      <c r="Z43" s="88">
        <f t="shared" si="78"/>
        <v>0</v>
      </c>
      <c r="AA43" s="75" t="str">
        <f t="shared" si="157"/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>
        <v>46234</v>
      </c>
      <c r="B44" s="48"/>
      <c r="C44" s="49"/>
      <c r="D44" s="42"/>
      <c r="E44" s="50"/>
      <c r="F44" s="51"/>
      <c r="G44" s="75">
        <f t="shared" si="68"/>
        <v>0</v>
      </c>
      <c r="H44" s="50"/>
      <c r="I44" s="51"/>
      <c r="J44" s="75">
        <f t="shared" si="69"/>
        <v>0</v>
      </c>
      <c r="K44" s="75">
        <f t="shared" si="70"/>
        <v>0</v>
      </c>
      <c r="L44" s="50"/>
      <c r="M44" s="51"/>
      <c r="N44" s="75">
        <f t="shared" si="71"/>
        <v>0</v>
      </c>
      <c r="O44" s="50"/>
      <c r="P44" s="51"/>
      <c r="Q44" s="75">
        <f t="shared" si="72"/>
        <v>0</v>
      </c>
      <c r="R44" s="75">
        <f t="shared" si="73"/>
        <v>0</v>
      </c>
      <c r="S44" s="85">
        <f t="shared" si="74"/>
        <v>0</v>
      </c>
      <c r="T44" s="75" t="str">
        <f t="shared" si="154"/>
        <v/>
      </c>
      <c r="U44" s="75" t="str">
        <f t="shared" si="75"/>
        <v/>
      </c>
      <c r="V44" s="88">
        <f t="shared" si="76"/>
        <v>0</v>
      </c>
      <c r="W44" s="75" t="str">
        <f t="shared" si="155"/>
        <v/>
      </c>
      <c r="X44" s="85" t="str">
        <f t="shared" si="156"/>
        <v/>
      </c>
      <c r="Y44" s="75" t="str">
        <f t="shared" si="77"/>
        <v/>
      </c>
      <c r="Z44" s="88">
        <f t="shared" si="78"/>
        <v>0</v>
      </c>
      <c r="AA44" s="75" t="str">
        <f t="shared" si="157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10" priority="39" stopIfTrue="1">
      <formula>$U$45-$V$45&lt;0</formula>
    </cfRule>
  </conditionalFormatting>
  <conditionalFormatting sqref="W14:W16">
    <cfRule type="cellIs" dxfId="9" priority="23" stopIfTrue="1" operator="equal">
      <formula>$U14</formula>
    </cfRule>
    <cfRule type="cellIs" dxfId="8" priority="24" stopIfTrue="1" operator="equal">
      <formula>$V14</formula>
    </cfRule>
  </conditionalFormatting>
  <conditionalFormatting sqref="W19:W23 W26:W30 W33:W37 W40:W44">
    <cfRule type="cellIs" dxfId="7" priority="19" stopIfTrue="1" operator="equal">
      <formula>$U19</formula>
    </cfRule>
    <cfRule type="cellIs" dxfId="6" priority="20" stopIfTrue="1" operator="equal">
      <formula>$V19</formula>
    </cfRule>
  </conditionalFormatting>
  <conditionalFormatting sqref="W45 AA45">
    <cfRule type="expression" dxfId="5" priority="36" stopIfTrue="1">
      <formula>V$45&gt;U$45</formula>
    </cfRule>
  </conditionalFormatting>
  <conditionalFormatting sqref="AA14:AA16">
    <cfRule type="cellIs" dxfId="4" priority="21" stopIfTrue="1" operator="equal">
      <formula>$Y14</formula>
    </cfRule>
    <cfRule type="cellIs" dxfId="3" priority="22" stopIfTrue="1" operator="equal">
      <formula>$Z14</formula>
    </cfRule>
  </conditionalFormatting>
  <conditionalFormatting sqref="AA19:AA23 AA26:AA30 AA33:AA37 AA40:AA44">
    <cfRule type="cellIs" dxfId="2" priority="17" stopIfTrue="1" operator="equal">
      <formula>$Y19</formula>
    </cfRule>
    <cfRule type="cellIs" dxfId="1" priority="18" stopIfTrue="1" operator="equal">
      <formula>$Z19</formula>
    </cfRule>
  </conditionalFormatting>
  <conditionalFormatting sqref="AE15:AE17 AE28:AE29">
    <cfRule type="expression" dxfId="0" priority="35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2"/>
  <sheetViews>
    <sheetView topLeftCell="A6"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83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B5" s="110" t="str">
        <f>IF(Aug!B5="","",Aug!B5)</f>
        <v/>
      </c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56</v>
      </c>
      <c r="AD5" s="16"/>
      <c r="AE5" s="102">
        <f>IF(Aug!AE5="","",Aug!AE5)</f>
        <v>10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57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45901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" si="5">Q14-N14</f>
        <v>0</v>
      </c>
      <c r="S14" s="85">
        <f t="shared" ref="S14" si="6">K14+R14</f>
        <v>0</v>
      </c>
      <c r="T14" s="75" t="str">
        <f t="shared" ref="T14" si="7">IF(B14="av",($E$7)*(-1),IF(B14="df",($E$7)*(-1),IF(D14="X","",IF(B14="sd",ROUND(S14-($E$7*(1-$AE$4)),10),IF(S14=0,"",ROUND(S14-$E$7,10))))))</f>
        <v/>
      </c>
      <c r="U14" s="75" t="str">
        <f t="shared" ref="U14" si="8">IF(T14&gt;0,T14,0)</f>
        <v/>
      </c>
      <c r="V14" s="88">
        <f t="shared" ref="V14" si="9">IF(T14&lt;0,T14*(-1),0)</f>
        <v>0</v>
      </c>
      <c r="W14" s="75" t="str">
        <f t="shared" ref="W14" si="10">IF(U14=V14,U14,IF(V14&gt;0,V14,U14))</f>
        <v/>
      </c>
      <c r="X14" s="85" t="str">
        <f t="shared" ref="X14" si="11">IF(D14="X",ROUND(S14-$E$7,10),"")</f>
        <v/>
      </c>
      <c r="Y14" s="75" t="str">
        <f t="shared" ref="Y14" si="12">IF(X14&gt;0,X14,0)</f>
        <v/>
      </c>
      <c r="Z14" s="88">
        <f t="shared" ref="Z14" si="13">IF(X14&lt;0,X14*(-1),0)</f>
        <v>0</v>
      </c>
      <c r="AA14" s="75" t="str">
        <f t="shared" ref="AA14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45902</v>
      </c>
      <c r="B15" s="48"/>
      <c r="C15" s="49"/>
      <c r="D15" s="42"/>
      <c r="E15" s="50"/>
      <c r="F15" s="51"/>
      <c r="G15" s="75">
        <f t="shared" ref="G15" si="15">IF(E15="",0,CONCATENATE(E15,":",F15))</f>
        <v>0</v>
      </c>
      <c r="H15" s="50"/>
      <c r="I15" s="51"/>
      <c r="J15" s="75">
        <f t="shared" ref="J15" si="16">IF(H15="",0,CONCATENATE(H15,":",I15))</f>
        <v>0</v>
      </c>
      <c r="K15" s="75">
        <f t="shared" ref="K15" si="17">J15-G15</f>
        <v>0</v>
      </c>
      <c r="L15" s="50"/>
      <c r="M15" s="51"/>
      <c r="N15" s="75">
        <f t="shared" ref="N15" si="18">IF(L15="",0,CONCATENATE(L15,":",M15))</f>
        <v>0</v>
      </c>
      <c r="O15" s="50"/>
      <c r="P15" s="51"/>
      <c r="Q15" s="75">
        <f t="shared" ref="Q15" si="19">IF(O15="",0,CONCATENATE(O15,":",P15))</f>
        <v>0</v>
      </c>
      <c r="R15" s="75">
        <f t="shared" ref="R15" si="20">Q15-N15</f>
        <v>0</v>
      </c>
      <c r="S15" s="85">
        <f t="shared" ref="S15" si="21">K15+R15</f>
        <v>0</v>
      </c>
      <c r="T15" s="75" t="str">
        <f t="shared" ref="T15" si="22">IF(B15="av",($E$7)*(-1),IF(B15="df",($E$7)*(-1),IF(D15="X","",IF(B15="sd",ROUND(S15-($E$7*(1-$AE$4)),10),IF(S15=0,"",ROUND(S15-$E$7,10))))))</f>
        <v/>
      </c>
      <c r="U15" s="75" t="str">
        <f t="shared" ref="U15" si="23">IF(T15&gt;0,T15,0)</f>
        <v/>
      </c>
      <c r="V15" s="88">
        <f t="shared" ref="V15" si="24">IF(T15&lt;0,T15*(-1),0)</f>
        <v>0</v>
      </c>
      <c r="W15" s="75" t="str">
        <f t="shared" ref="W15" si="25">IF(U15=V15,U15,IF(V15&gt;0,V15,U15))</f>
        <v/>
      </c>
      <c r="X15" s="85" t="str">
        <f t="shared" ref="X15" si="26">IF(D15="X",ROUND(S15-$E$7,10),"")</f>
        <v/>
      </c>
      <c r="Y15" s="75" t="str">
        <f t="shared" ref="Y15" si="27">IF(X15&gt;0,X15,0)</f>
        <v/>
      </c>
      <c r="Z15" s="88">
        <f t="shared" ref="Z15" si="28">IF(X15&lt;0,X15*(-1),0)</f>
        <v>0</v>
      </c>
      <c r="AA15" s="75" t="str">
        <f t="shared" ref="AA15" si="29">IF(Y15=Z15,Y15,IF(Z15&gt;0,Z15,Y15))</f>
        <v/>
      </c>
      <c r="AC15" s="45" t="s">
        <v>51</v>
      </c>
      <c r="AD15" s="92">
        <f>Aug!AD17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45903</v>
      </c>
      <c r="B16" s="48"/>
      <c r="C16" s="49"/>
      <c r="D16" s="42"/>
      <c r="E16" s="50"/>
      <c r="F16" s="51"/>
      <c r="G16" s="75">
        <f t="shared" ref="G16:G21" si="30">IF(E16="",0,CONCATENATE(E16,":",F16))</f>
        <v>0</v>
      </c>
      <c r="H16" s="50"/>
      <c r="I16" s="51"/>
      <c r="J16" s="75">
        <f t="shared" ref="J16:J21" si="31">IF(H16="",0,CONCATENATE(H16,":",I16))</f>
        <v>0</v>
      </c>
      <c r="K16" s="75">
        <f t="shared" ref="K16:K21" si="32">J16-G16</f>
        <v>0</v>
      </c>
      <c r="L16" s="50"/>
      <c r="M16" s="51"/>
      <c r="N16" s="75">
        <f t="shared" ref="N16:N21" si="33">IF(L16="",0,CONCATENATE(L16,":",M16))</f>
        <v>0</v>
      </c>
      <c r="O16" s="50"/>
      <c r="P16" s="51"/>
      <c r="Q16" s="75">
        <f t="shared" ref="Q16:Q21" si="34">IF(O16="",0,CONCATENATE(O16,":",P16))</f>
        <v>0</v>
      </c>
      <c r="R16" s="75">
        <f t="shared" ref="R16:R21" si="35">Q16-N16</f>
        <v>0</v>
      </c>
      <c r="S16" s="85">
        <f t="shared" ref="S16:S21" si="36">K16+R16</f>
        <v>0</v>
      </c>
      <c r="T16" s="75" t="str">
        <f t="shared" ref="T16:T18" si="37">IF(B16="av",($E$7)*(-1),IF(B16="df",($E$7)*(-1),IF(D16="X","",IF(B16="sd",ROUND(S16-($E$7*(1-$AE$4)),10),IF(S16=0,"",ROUND(S16-$E$7,10))))))</f>
        <v/>
      </c>
      <c r="U16" s="75" t="str">
        <f t="shared" ref="U16:U21" si="38">IF(T16&gt;0,T16,0)</f>
        <v/>
      </c>
      <c r="V16" s="88">
        <f t="shared" ref="V16:V21" si="39">IF(T16&lt;0,T16*(-1),0)</f>
        <v>0</v>
      </c>
      <c r="W16" s="75" t="str">
        <f t="shared" ref="W16:W18" si="40">IF(U16=V16,U16,IF(V16&gt;0,V16,U16))</f>
        <v/>
      </c>
      <c r="X16" s="85" t="str">
        <f t="shared" ref="X16:X18" si="41">IF(D16="X",ROUND(S16-$E$7,10),"")</f>
        <v/>
      </c>
      <c r="Y16" s="75" t="str">
        <f t="shared" ref="Y16:Y21" si="42">IF(X16&gt;0,X16,0)</f>
        <v/>
      </c>
      <c r="Z16" s="88">
        <f t="shared" ref="Z16:Z21" si="43">IF(X16&lt;0,X16*(-1),0)</f>
        <v>0</v>
      </c>
      <c r="AA16" s="75" t="str">
        <f t="shared" ref="AA16:AA18" si="44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45904</v>
      </c>
      <c r="B17" s="48"/>
      <c r="C17" s="49"/>
      <c r="D17" s="42"/>
      <c r="E17" s="50"/>
      <c r="F17" s="51"/>
      <c r="G17" s="75">
        <f t="shared" si="30"/>
        <v>0</v>
      </c>
      <c r="H17" s="50"/>
      <c r="I17" s="51"/>
      <c r="J17" s="75">
        <f t="shared" si="31"/>
        <v>0</v>
      </c>
      <c r="K17" s="75">
        <f t="shared" si="32"/>
        <v>0</v>
      </c>
      <c r="L17" s="50"/>
      <c r="M17" s="51"/>
      <c r="N17" s="75">
        <f t="shared" si="33"/>
        <v>0</v>
      </c>
      <c r="O17" s="50"/>
      <c r="P17" s="51"/>
      <c r="Q17" s="75">
        <f t="shared" si="34"/>
        <v>0</v>
      </c>
      <c r="R17" s="75">
        <f t="shared" si="35"/>
        <v>0</v>
      </c>
      <c r="S17" s="85">
        <f t="shared" si="36"/>
        <v>0</v>
      </c>
      <c r="T17" s="75" t="str">
        <f t="shared" si="37"/>
        <v/>
      </c>
      <c r="U17" s="75" t="str">
        <f t="shared" si="38"/>
        <v/>
      </c>
      <c r="V17" s="88">
        <f t="shared" si="39"/>
        <v>0</v>
      </c>
      <c r="W17" s="75" t="str">
        <f t="shared" si="40"/>
        <v/>
      </c>
      <c r="X17" s="85" t="str">
        <f t="shared" si="41"/>
        <v/>
      </c>
      <c r="Y17" s="75" t="str">
        <f t="shared" si="42"/>
        <v/>
      </c>
      <c r="Z17" s="88">
        <f t="shared" si="43"/>
        <v>0</v>
      </c>
      <c r="AA17" s="75" t="str">
        <f t="shared" si="44"/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45905</v>
      </c>
      <c r="B18" s="48"/>
      <c r="C18" s="49"/>
      <c r="D18" s="42"/>
      <c r="E18" s="50"/>
      <c r="F18" s="51"/>
      <c r="G18" s="75">
        <f t="shared" si="30"/>
        <v>0</v>
      </c>
      <c r="H18" s="50"/>
      <c r="I18" s="51"/>
      <c r="J18" s="75">
        <f t="shared" si="31"/>
        <v>0</v>
      </c>
      <c r="K18" s="75">
        <f t="shared" si="32"/>
        <v>0</v>
      </c>
      <c r="L18" s="50"/>
      <c r="M18" s="51"/>
      <c r="N18" s="75">
        <f t="shared" si="33"/>
        <v>0</v>
      </c>
      <c r="O18" s="50"/>
      <c r="P18" s="51"/>
      <c r="Q18" s="75">
        <f t="shared" si="34"/>
        <v>0</v>
      </c>
      <c r="R18" s="75">
        <f t="shared" si="35"/>
        <v>0</v>
      </c>
      <c r="S18" s="85">
        <f t="shared" si="36"/>
        <v>0</v>
      </c>
      <c r="T18" s="75" t="str">
        <f t="shared" si="37"/>
        <v/>
      </c>
      <c r="U18" s="75" t="str">
        <f t="shared" si="38"/>
        <v/>
      </c>
      <c r="V18" s="88">
        <f t="shared" si="39"/>
        <v>0</v>
      </c>
      <c r="W18" s="75" t="str">
        <f t="shared" si="40"/>
        <v/>
      </c>
      <c r="X18" s="85" t="str">
        <f t="shared" si="41"/>
        <v/>
      </c>
      <c r="Y18" s="75" t="str">
        <f t="shared" si="42"/>
        <v/>
      </c>
      <c r="Z18" s="88">
        <f t="shared" si="43"/>
        <v>0</v>
      </c>
      <c r="AA18" s="75" t="str">
        <f t="shared" si="44"/>
        <v/>
      </c>
      <c r="AE18" s="55"/>
      <c r="AL18" s="53"/>
    </row>
    <row r="19" spans="1:38" s="11" customFormat="1" ht="14.25" customHeight="1" x14ac:dyDescent="0.35">
      <c r="A19" s="40">
        <v>45906</v>
      </c>
      <c r="B19" s="41"/>
      <c r="C19" s="42"/>
      <c r="D19" s="42"/>
      <c r="E19" s="43"/>
      <c r="F19" s="44"/>
      <c r="G19" s="75">
        <f t="shared" si="30"/>
        <v>0</v>
      </c>
      <c r="H19" s="43"/>
      <c r="I19" s="44"/>
      <c r="J19" s="75">
        <f t="shared" si="31"/>
        <v>0</v>
      </c>
      <c r="K19" s="79">
        <f t="shared" si="32"/>
        <v>0</v>
      </c>
      <c r="L19" s="43"/>
      <c r="M19" s="44"/>
      <c r="N19" s="75">
        <f t="shared" si="33"/>
        <v>0</v>
      </c>
      <c r="O19" s="43"/>
      <c r="P19" s="44"/>
      <c r="Q19" s="75">
        <f t="shared" si="34"/>
        <v>0</v>
      </c>
      <c r="R19" s="79">
        <f t="shared" si="35"/>
        <v>0</v>
      </c>
      <c r="S19" s="79">
        <f t="shared" si="36"/>
        <v>0</v>
      </c>
      <c r="T19" s="79" t="str">
        <f t="shared" ref="T19:T20" si="45">IF($D19="X","",IF($S19=0,"",ROUND($S19,10)))</f>
        <v/>
      </c>
      <c r="U19" s="79" t="str">
        <f t="shared" si="38"/>
        <v/>
      </c>
      <c r="V19" s="87">
        <f t="shared" si="39"/>
        <v>0</v>
      </c>
      <c r="W19" s="79" t="str">
        <f t="shared" ref="W19:W20" si="46">IF($D19="X","",IF($S19=0,"",ROUND($S19,10)))</f>
        <v/>
      </c>
      <c r="X19" s="79" t="str">
        <f t="shared" ref="X19:X20" si="47">IF($D19="X",ROUND($S19,10),"")</f>
        <v/>
      </c>
      <c r="Y19" s="79" t="str">
        <f t="shared" si="42"/>
        <v/>
      </c>
      <c r="Z19" s="79">
        <f t="shared" si="43"/>
        <v>0</v>
      </c>
      <c r="AA19" s="79" t="str">
        <f t="shared" ref="AA19:AA20" si="48">IF($D19="X",ROUND($S19,10),"")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0">
        <v>45907</v>
      </c>
      <c r="B20" s="41"/>
      <c r="C20" s="42"/>
      <c r="D20" s="42"/>
      <c r="E20" s="43"/>
      <c r="F20" s="44"/>
      <c r="G20" s="75">
        <f t="shared" si="30"/>
        <v>0</v>
      </c>
      <c r="H20" s="43"/>
      <c r="I20" s="44"/>
      <c r="J20" s="75">
        <f t="shared" si="31"/>
        <v>0</v>
      </c>
      <c r="K20" s="79">
        <f t="shared" si="32"/>
        <v>0</v>
      </c>
      <c r="L20" s="43"/>
      <c r="M20" s="44"/>
      <c r="N20" s="75">
        <f t="shared" si="33"/>
        <v>0</v>
      </c>
      <c r="O20" s="43"/>
      <c r="P20" s="44"/>
      <c r="Q20" s="75">
        <f t="shared" si="34"/>
        <v>0</v>
      </c>
      <c r="R20" s="79">
        <f t="shared" si="35"/>
        <v>0</v>
      </c>
      <c r="S20" s="79">
        <f t="shared" si="36"/>
        <v>0</v>
      </c>
      <c r="T20" s="79" t="str">
        <f t="shared" si="45"/>
        <v/>
      </c>
      <c r="U20" s="79" t="str">
        <f t="shared" si="38"/>
        <v/>
      </c>
      <c r="V20" s="87">
        <f t="shared" si="39"/>
        <v>0</v>
      </c>
      <c r="W20" s="79" t="str">
        <f t="shared" si="46"/>
        <v/>
      </c>
      <c r="X20" s="79" t="str">
        <f t="shared" si="47"/>
        <v/>
      </c>
      <c r="Y20" s="79" t="str">
        <f t="shared" si="42"/>
        <v/>
      </c>
      <c r="Z20" s="79">
        <f t="shared" si="43"/>
        <v>0</v>
      </c>
      <c r="AA20" s="79" t="str">
        <f t="shared" si="48"/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45908</v>
      </c>
      <c r="B21" s="48"/>
      <c r="C21" s="49"/>
      <c r="D21" s="42"/>
      <c r="E21" s="50"/>
      <c r="F21" s="51"/>
      <c r="G21" s="75">
        <f t="shared" si="30"/>
        <v>0</v>
      </c>
      <c r="H21" s="50"/>
      <c r="I21" s="51"/>
      <c r="J21" s="75">
        <f t="shared" si="31"/>
        <v>0</v>
      </c>
      <c r="K21" s="75">
        <f t="shared" si="32"/>
        <v>0</v>
      </c>
      <c r="L21" s="50"/>
      <c r="M21" s="51"/>
      <c r="N21" s="75">
        <f t="shared" si="33"/>
        <v>0</v>
      </c>
      <c r="O21" s="50"/>
      <c r="P21" s="51"/>
      <c r="Q21" s="75">
        <f t="shared" si="34"/>
        <v>0</v>
      </c>
      <c r="R21" s="75">
        <f t="shared" si="35"/>
        <v>0</v>
      </c>
      <c r="S21" s="85">
        <f t="shared" si="36"/>
        <v>0</v>
      </c>
      <c r="T21" s="75" t="str">
        <f t="shared" ref="T21" si="49">IF(B21="av",($E$7)*(-1),IF(B21="df",($E$7)*(-1),IF(D21="X","",IF(B21="sd",ROUND(S21-($E$7*(1-$AE$4)),10),IF(S21=0,"",ROUND(S21-$E$7,10))))))</f>
        <v/>
      </c>
      <c r="U21" s="75" t="str">
        <f t="shared" si="38"/>
        <v/>
      </c>
      <c r="V21" s="88">
        <f t="shared" si="39"/>
        <v>0</v>
      </c>
      <c r="W21" s="75" t="str">
        <f t="shared" ref="W21" si="50">IF(U21=V21,U21,IF(V21&gt;0,V21,U21))</f>
        <v/>
      </c>
      <c r="X21" s="85" t="str">
        <f t="shared" ref="X21" si="51">IF(D21="X",ROUND(S21-$E$7,10),"")</f>
        <v/>
      </c>
      <c r="Y21" s="75" t="str">
        <f t="shared" si="42"/>
        <v/>
      </c>
      <c r="Z21" s="88">
        <f t="shared" si="43"/>
        <v>0</v>
      </c>
      <c r="AA21" s="75" t="str">
        <f t="shared" ref="AA21" si="52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45909</v>
      </c>
      <c r="B22" s="48"/>
      <c r="C22" s="49"/>
      <c r="D22" s="42"/>
      <c r="E22" s="50"/>
      <c r="F22" s="51"/>
      <c r="G22" s="75">
        <f t="shared" ref="G22:G28" si="53">IF(E22="",0,CONCATENATE(E22,":",F22))</f>
        <v>0</v>
      </c>
      <c r="H22" s="50"/>
      <c r="I22" s="51"/>
      <c r="J22" s="75">
        <f t="shared" ref="J22:J28" si="54">IF(H22="",0,CONCATENATE(H22,":",I22))</f>
        <v>0</v>
      </c>
      <c r="K22" s="75">
        <f t="shared" ref="K22:K28" si="55">J22-G22</f>
        <v>0</v>
      </c>
      <c r="L22" s="50"/>
      <c r="M22" s="51"/>
      <c r="N22" s="75">
        <f t="shared" ref="N22:N28" si="56">IF(L22="",0,CONCATENATE(L22,":",M22))</f>
        <v>0</v>
      </c>
      <c r="O22" s="50"/>
      <c r="P22" s="51"/>
      <c r="Q22" s="75">
        <f t="shared" ref="Q22:Q28" si="57">IF(O22="",0,CONCATENATE(O22,":",P22))</f>
        <v>0</v>
      </c>
      <c r="R22" s="75">
        <f t="shared" ref="R22:R28" si="58">Q22-N22</f>
        <v>0</v>
      </c>
      <c r="S22" s="85">
        <f t="shared" ref="S22:S28" si="59">K22+R22</f>
        <v>0</v>
      </c>
      <c r="T22" s="75" t="str">
        <f t="shared" ref="T22:T25" si="60">IF(B22="av",($E$7)*(-1),IF(B22="df",($E$7)*(-1),IF(D22="X","",IF(B22="sd",ROUND(S22-($E$7*(1-$AE$4)),10),IF(S22=0,"",ROUND(S22-$E$7,10))))))</f>
        <v/>
      </c>
      <c r="U22" s="75" t="str">
        <f t="shared" ref="U22:U28" si="61">IF(T22&gt;0,T22,0)</f>
        <v/>
      </c>
      <c r="V22" s="88">
        <f t="shared" ref="V22:V28" si="62">IF(T22&lt;0,T22*(-1),0)</f>
        <v>0</v>
      </c>
      <c r="W22" s="75" t="str">
        <f t="shared" ref="W22:W25" si="63">IF(U22=V22,U22,IF(V22&gt;0,V22,U22))</f>
        <v/>
      </c>
      <c r="X22" s="85" t="str">
        <f t="shared" ref="X22:X25" si="64">IF(D22="X",ROUND(S22-$E$7,10),"")</f>
        <v/>
      </c>
      <c r="Y22" s="75" t="str">
        <f t="shared" ref="Y22:Y28" si="65">IF(X22&gt;0,X22,0)</f>
        <v/>
      </c>
      <c r="Z22" s="88">
        <f t="shared" ref="Z22:Z28" si="66">IF(X22&lt;0,X22*(-1),0)</f>
        <v>0</v>
      </c>
      <c r="AA22" s="75" t="str">
        <f t="shared" ref="AA22:AA25" si="67">IF(Y22=Z22,Y22,IF(Z22&gt;0,Z22,Y22))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45910</v>
      </c>
      <c r="B23" s="48"/>
      <c r="C23" s="49"/>
      <c r="D23" s="42"/>
      <c r="E23" s="50"/>
      <c r="F23" s="51"/>
      <c r="G23" s="75">
        <f t="shared" si="53"/>
        <v>0</v>
      </c>
      <c r="H23" s="50"/>
      <c r="I23" s="51"/>
      <c r="J23" s="75">
        <f t="shared" si="54"/>
        <v>0</v>
      </c>
      <c r="K23" s="75">
        <f t="shared" si="55"/>
        <v>0</v>
      </c>
      <c r="L23" s="50"/>
      <c r="M23" s="51"/>
      <c r="N23" s="75">
        <f t="shared" si="56"/>
        <v>0</v>
      </c>
      <c r="O23" s="50"/>
      <c r="P23" s="51"/>
      <c r="Q23" s="75">
        <f t="shared" si="57"/>
        <v>0</v>
      </c>
      <c r="R23" s="75">
        <f t="shared" si="58"/>
        <v>0</v>
      </c>
      <c r="S23" s="85">
        <f t="shared" si="59"/>
        <v>0</v>
      </c>
      <c r="T23" s="75" t="str">
        <f t="shared" si="60"/>
        <v/>
      </c>
      <c r="U23" s="75" t="str">
        <f t="shared" si="61"/>
        <v/>
      </c>
      <c r="V23" s="88">
        <f t="shared" si="62"/>
        <v>0</v>
      </c>
      <c r="W23" s="75" t="str">
        <f t="shared" si="63"/>
        <v/>
      </c>
      <c r="X23" s="85" t="str">
        <f t="shared" si="64"/>
        <v/>
      </c>
      <c r="Y23" s="75" t="str">
        <f t="shared" si="65"/>
        <v/>
      </c>
      <c r="Z23" s="88">
        <f t="shared" si="66"/>
        <v>0</v>
      </c>
      <c r="AA23" s="75" t="str">
        <f t="shared" si="67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45911</v>
      </c>
      <c r="B24" s="48"/>
      <c r="C24" s="49"/>
      <c r="D24" s="42"/>
      <c r="E24" s="50"/>
      <c r="F24" s="51"/>
      <c r="G24" s="75">
        <f t="shared" si="53"/>
        <v>0</v>
      </c>
      <c r="H24" s="50"/>
      <c r="I24" s="51"/>
      <c r="J24" s="75">
        <f t="shared" si="54"/>
        <v>0</v>
      </c>
      <c r="K24" s="75">
        <f t="shared" si="55"/>
        <v>0</v>
      </c>
      <c r="L24" s="50"/>
      <c r="M24" s="51"/>
      <c r="N24" s="75">
        <f t="shared" si="56"/>
        <v>0</v>
      </c>
      <c r="O24" s="50"/>
      <c r="P24" s="51"/>
      <c r="Q24" s="75">
        <f t="shared" si="57"/>
        <v>0</v>
      </c>
      <c r="R24" s="75">
        <f t="shared" si="58"/>
        <v>0</v>
      </c>
      <c r="S24" s="85">
        <f t="shared" si="59"/>
        <v>0</v>
      </c>
      <c r="T24" s="75" t="str">
        <f t="shared" si="60"/>
        <v/>
      </c>
      <c r="U24" s="75" t="str">
        <f t="shared" si="61"/>
        <v/>
      </c>
      <c r="V24" s="88">
        <f t="shared" si="62"/>
        <v>0</v>
      </c>
      <c r="W24" s="75" t="str">
        <f t="shared" si="63"/>
        <v/>
      </c>
      <c r="X24" s="85" t="str">
        <f t="shared" si="64"/>
        <v/>
      </c>
      <c r="Y24" s="75" t="str">
        <f t="shared" si="65"/>
        <v/>
      </c>
      <c r="Z24" s="88">
        <f t="shared" si="66"/>
        <v>0</v>
      </c>
      <c r="AA24" s="75" t="str">
        <f t="shared" si="67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45912</v>
      </c>
      <c r="B25" s="48"/>
      <c r="C25" s="49"/>
      <c r="D25" s="42"/>
      <c r="E25" s="50"/>
      <c r="F25" s="51"/>
      <c r="G25" s="75">
        <f t="shared" si="53"/>
        <v>0</v>
      </c>
      <c r="H25" s="50"/>
      <c r="I25" s="51"/>
      <c r="J25" s="75">
        <f t="shared" si="54"/>
        <v>0</v>
      </c>
      <c r="K25" s="75">
        <f t="shared" si="55"/>
        <v>0</v>
      </c>
      <c r="L25" s="50"/>
      <c r="M25" s="51"/>
      <c r="N25" s="75">
        <f t="shared" si="56"/>
        <v>0</v>
      </c>
      <c r="O25" s="50"/>
      <c r="P25" s="51"/>
      <c r="Q25" s="75">
        <f t="shared" si="57"/>
        <v>0</v>
      </c>
      <c r="R25" s="75">
        <f t="shared" si="58"/>
        <v>0</v>
      </c>
      <c r="S25" s="85">
        <f t="shared" si="59"/>
        <v>0</v>
      </c>
      <c r="T25" s="75" t="str">
        <f t="shared" si="60"/>
        <v/>
      </c>
      <c r="U25" s="75" t="str">
        <f t="shared" si="61"/>
        <v/>
      </c>
      <c r="V25" s="88">
        <f t="shared" si="62"/>
        <v>0</v>
      </c>
      <c r="W25" s="75" t="str">
        <f t="shared" si="63"/>
        <v/>
      </c>
      <c r="X25" s="85" t="str">
        <f t="shared" si="64"/>
        <v/>
      </c>
      <c r="Y25" s="75" t="str">
        <f t="shared" si="65"/>
        <v/>
      </c>
      <c r="Z25" s="88">
        <f t="shared" si="66"/>
        <v>0</v>
      </c>
      <c r="AA25" s="75" t="str">
        <f t="shared" si="67"/>
        <v/>
      </c>
      <c r="AC25" s="45" t="s">
        <v>32</v>
      </c>
      <c r="AD25" s="45"/>
      <c r="AE25" s="46">
        <f>AE23+(AE24*0.5)+Aug!AE25</f>
        <v>0</v>
      </c>
    </row>
    <row r="26" spans="1:38" s="11" customFormat="1" ht="14.25" customHeight="1" x14ac:dyDescent="0.35">
      <c r="A26" s="40">
        <v>45913</v>
      </c>
      <c r="B26" s="41"/>
      <c r="C26" s="42"/>
      <c r="D26" s="42"/>
      <c r="E26" s="43"/>
      <c r="F26" s="44"/>
      <c r="G26" s="75">
        <f t="shared" si="53"/>
        <v>0</v>
      </c>
      <c r="H26" s="43"/>
      <c r="I26" s="44"/>
      <c r="J26" s="75">
        <f t="shared" si="54"/>
        <v>0</v>
      </c>
      <c r="K26" s="79">
        <f t="shared" si="55"/>
        <v>0</v>
      </c>
      <c r="L26" s="43"/>
      <c r="M26" s="44"/>
      <c r="N26" s="75">
        <f t="shared" si="56"/>
        <v>0</v>
      </c>
      <c r="O26" s="43"/>
      <c r="P26" s="44"/>
      <c r="Q26" s="75">
        <f t="shared" si="57"/>
        <v>0</v>
      </c>
      <c r="R26" s="79">
        <f t="shared" si="58"/>
        <v>0</v>
      </c>
      <c r="S26" s="79">
        <f t="shared" si="59"/>
        <v>0</v>
      </c>
      <c r="T26" s="79" t="str">
        <f t="shared" ref="T26:T41" si="68">IF($D26="X","",IF($S26=0,"",ROUND($S26,10)))</f>
        <v/>
      </c>
      <c r="U26" s="79" t="str">
        <f t="shared" si="61"/>
        <v/>
      </c>
      <c r="V26" s="87">
        <f t="shared" si="62"/>
        <v>0</v>
      </c>
      <c r="W26" s="79" t="str">
        <f t="shared" ref="W26:W41" si="69">IF($D26="X","",IF($S26=0,"",ROUND($S26,10)))</f>
        <v/>
      </c>
      <c r="X26" s="79" t="str">
        <f t="shared" ref="X26:X41" si="70">IF($D26="X",ROUND($S26,10),"")</f>
        <v/>
      </c>
      <c r="Y26" s="79" t="str">
        <f t="shared" si="65"/>
        <v/>
      </c>
      <c r="Z26" s="79">
        <f t="shared" si="66"/>
        <v>0</v>
      </c>
      <c r="AA26" s="79" t="str">
        <f t="shared" ref="AA26:AA41" si="71">IF($D26="X",ROUND($S26,10),"")</f>
        <v/>
      </c>
      <c r="AE26" s="25"/>
    </row>
    <row r="27" spans="1:38" s="11" customFormat="1" ht="14.25" customHeight="1" x14ac:dyDescent="0.35">
      <c r="A27" s="40">
        <v>45914</v>
      </c>
      <c r="B27" s="41"/>
      <c r="C27" s="42"/>
      <c r="D27" s="42"/>
      <c r="E27" s="43"/>
      <c r="F27" s="44"/>
      <c r="G27" s="75">
        <f t="shared" si="53"/>
        <v>0</v>
      </c>
      <c r="H27" s="43"/>
      <c r="I27" s="44"/>
      <c r="J27" s="75">
        <f t="shared" si="54"/>
        <v>0</v>
      </c>
      <c r="K27" s="79">
        <f t="shared" si="55"/>
        <v>0</v>
      </c>
      <c r="L27" s="43"/>
      <c r="M27" s="44"/>
      <c r="N27" s="75">
        <f t="shared" si="56"/>
        <v>0</v>
      </c>
      <c r="O27" s="43"/>
      <c r="P27" s="44"/>
      <c r="Q27" s="75">
        <f t="shared" si="57"/>
        <v>0</v>
      </c>
      <c r="R27" s="79">
        <f t="shared" si="58"/>
        <v>0</v>
      </c>
      <c r="S27" s="79">
        <f t="shared" si="59"/>
        <v>0</v>
      </c>
      <c r="T27" s="79" t="str">
        <f t="shared" si="68"/>
        <v/>
      </c>
      <c r="U27" s="79" t="str">
        <f t="shared" si="61"/>
        <v/>
      </c>
      <c r="V27" s="87">
        <f t="shared" si="62"/>
        <v>0</v>
      </c>
      <c r="W27" s="79" t="str">
        <f t="shared" si="69"/>
        <v/>
      </c>
      <c r="X27" s="79" t="str">
        <f t="shared" si="70"/>
        <v/>
      </c>
      <c r="Y27" s="79" t="str">
        <f t="shared" si="65"/>
        <v/>
      </c>
      <c r="Z27" s="79">
        <f t="shared" si="66"/>
        <v>0</v>
      </c>
      <c r="AA27" s="79" t="str">
        <f t="shared" si="71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45915</v>
      </c>
      <c r="B28" s="48"/>
      <c r="C28" s="49"/>
      <c r="D28" s="42"/>
      <c r="E28" s="50"/>
      <c r="F28" s="51"/>
      <c r="G28" s="75">
        <f t="shared" si="53"/>
        <v>0</v>
      </c>
      <c r="H28" s="50"/>
      <c r="I28" s="51"/>
      <c r="J28" s="75">
        <f t="shared" si="54"/>
        <v>0</v>
      </c>
      <c r="K28" s="75">
        <f t="shared" si="55"/>
        <v>0</v>
      </c>
      <c r="L28" s="50"/>
      <c r="M28" s="51"/>
      <c r="N28" s="75">
        <f t="shared" si="56"/>
        <v>0</v>
      </c>
      <c r="O28" s="50"/>
      <c r="P28" s="51"/>
      <c r="Q28" s="75">
        <f t="shared" si="57"/>
        <v>0</v>
      </c>
      <c r="R28" s="75">
        <f t="shared" si="58"/>
        <v>0</v>
      </c>
      <c r="S28" s="85">
        <f t="shared" si="59"/>
        <v>0</v>
      </c>
      <c r="T28" s="75" t="str">
        <f t="shared" ref="T28" si="72">IF(B28="av",($E$7)*(-1),IF(B28="df",($E$7)*(-1),IF(D28="X","",IF(B28="sd",ROUND(S28-($E$7*(1-$AE$4)),10),IF(S28=0,"",ROUND(S28-$E$7,10))))))</f>
        <v/>
      </c>
      <c r="U28" s="75" t="str">
        <f t="shared" si="61"/>
        <v/>
      </c>
      <c r="V28" s="88">
        <f t="shared" si="62"/>
        <v>0</v>
      </c>
      <c r="W28" s="75" t="str">
        <f t="shared" ref="W28" si="73">IF(U28=V28,U28,IF(V28&gt;0,V28,U28))</f>
        <v/>
      </c>
      <c r="X28" s="85" t="str">
        <f t="shared" ref="X28" si="74">IF(D28="X",ROUND(S28-$E$7,10),"")</f>
        <v/>
      </c>
      <c r="Y28" s="75" t="str">
        <f t="shared" si="65"/>
        <v/>
      </c>
      <c r="Z28" s="88">
        <f t="shared" si="66"/>
        <v>0</v>
      </c>
      <c r="AA28" s="75" t="str">
        <f t="shared" ref="AA28" si="75">IF(Y28=Z28,Y28,IF(Z28&gt;0,Z28,Y28))</f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45916</v>
      </c>
      <c r="B29" s="48"/>
      <c r="C29" s="49"/>
      <c r="D29" s="42"/>
      <c r="E29" s="50"/>
      <c r="F29" s="51"/>
      <c r="G29" s="75">
        <f t="shared" ref="G29:G44" si="76">IF(E29="",0,CONCATENATE(E29,":",F29))</f>
        <v>0</v>
      </c>
      <c r="H29" s="50"/>
      <c r="I29" s="51"/>
      <c r="J29" s="75">
        <f t="shared" ref="J29:J44" si="77">IF(H29="",0,CONCATENATE(H29,":",I29))</f>
        <v>0</v>
      </c>
      <c r="K29" s="75">
        <f t="shared" ref="K29:K44" si="78">J29-G29</f>
        <v>0</v>
      </c>
      <c r="L29" s="50"/>
      <c r="M29" s="51"/>
      <c r="N29" s="75">
        <f t="shared" ref="N29:N44" si="79">IF(L29="",0,CONCATENATE(L29,":",M29))</f>
        <v>0</v>
      </c>
      <c r="O29" s="50"/>
      <c r="P29" s="51"/>
      <c r="Q29" s="75">
        <f t="shared" ref="Q29:Q44" si="80">IF(O29="",0,CONCATENATE(O29,":",P29))</f>
        <v>0</v>
      </c>
      <c r="R29" s="75">
        <f t="shared" ref="R29:R44" si="81">Q29-N29</f>
        <v>0</v>
      </c>
      <c r="S29" s="85">
        <f t="shared" ref="S29:S44" si="82">K29+R29</f>
        <v>0</v>
      </c>
      <c r="T29" s="75" t="str">
        <f t="shared" ref="T29:T32" si="83">IF(B29="av",($E$7)*(-1),IF(B29="df",($E$7)*(-1),IF(D29="X","",IF(B29="sd",ROUND(S29-($E$7*(1-$AE$4)),10),IF(S29=0,"",ROUND(S29-$E$7,10))))))</f>
        <v/>
      </c>
      <c r="U29" s="75" t="str">
        <f t="shared" ref="U29:U44" si="84">IF(T29&gt;0,T29,0)</f>
        <v/>
      </c>
      <c r="V29" s="88">
        <f t="shared" ref="V29:V44" si="85">IF(T29&lt;0,T29*(-1),0)</f>
        <v>0</v>
      </c>
      <c r="W29" s="75" t="str">
        <f t="shared" ref="W29:W32" si="86">IF(U29=V29,U29,IF(V29&gt;0,V29,U29))</f>
        <v/>
      </c>
      <c r="X29" s="85" t="str">
        <f t="shared" ref="X29:X32" si="87">IF(D29="X",ROUND(S29-$E$7,10),"")</f>
        <v/>
      </c>
      <c r="Y29" s="75" t="str">
        <f t="shared" ref="Y29:Y44" si="88">IF(X29&gt;0,X29,0)</f>
        <v/>
      </c>
      <c r="Z29" s="88">
        <f t="shared" ref="Z29:Z44" si="89">IF(X29&lt;0,X29*(-1),0)</f>
        <v>0</v>
      </c>
      <c r="AA29" s="75" t="str">
        <f t="shared" ref="AA29:AA32" si="90">IF(Y29=Z29,Y29,IF(Z29&gt;0,Z29,Y29))</f>
        <v/>
      </c>
      <c r="AC29" s="45" t="s">
        <v>34</v>
      </c>
      <c r="AD29" s="92">
        <f>AD28+Aug!AD29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45917</v>
      </c>
      <c r="B30" s="48"/>
      <c r="C30" s="49"/>
      <c r="D30" s="42"/>
      <c r="E30" s="50"/>
      <c r="F30" s="51"/>
      <c r="G30" s="75">
        <f t="shared" si="76"/>
        <v>0</v>
      </c>
      <c r="H30" s="50"/>
      <c r="I30" s="51"/>
      <c r="J30" s="75">
        <f t="shared" si="77"/>
        <v>0</v>
      </c>
      <c r="K30" s="75">
        <f t="shared" si="78"/>
        <v>0</v>
      </c>
      <c r="L30" s="50"/>
      <c r="M30" s="51"/>
      <c r="N30" s="75">
        <f t="shared" si="79"/>
        <v>0</v>
      </c>
      <c r="O30" s="50"/>
      <c r="P30" s="51"/>
      <c r="Q30" s="75">
        <f t="shared" si="80"/>
        <v>0</v>
      </c>
      <c r="R30" s="75">
        <f t="shared" si="81"/>
        <v>0</v>
      </c>
      <c r="S30" s="85">
        <f t="shared" si="82"/>
        <v>0</v>
      </c>
      <c r="T30" s="75" t="str">
        <f t="shared" si="83"/>
        <v/>
      </c>
      <c r="U30" s="75" t="str">
        <f t="shared" si="84"/>
        <v/>
      </c>
      <c r="V30" s="88">
        <f t="shared" si="85"/>
        <v>0</v>
      </c>
      <c r="W30" s="75" t="str">
        <f t="shared" si="86"/>
        <v/>
      </c>
      <c r="X30" s="85" t="str">
        <f t="shared" si="87"/>
        <v/>
      </c>
      <c r="Y30" s="75" t="str">
        <f t="shared" si="88"/>
        <v/>
      </c>
      <c r="Z30" s="88">
        <f t="shared" si="89"/>
        <v>0</v>
      </c>
      <c r="AA30" s="75" t="str">
        <f t="shared" si="90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45918</v>
      </c>
      <c r="B31" s="48"/>
      <c r="C31" s="49"/>
      <c r="D31" s="42"/>
      <c r="E31" s="50"/>
      <c r="F31" s="51"/>
      <c r="G31" s="75">
        <f t="shared" si="76"/>
        <v>0</v>
      </c>
      <c r="H31" s="50"/>
      <c r="I31" s="51"/>
      <c r="J31" s="75">
        <f t="shared" si="77"/>
        <v>0</v>
      </c>
      <c r="K31" s="75">
        <f t="shared" si="78"/>
        <v>0</v>
      </c>
      <c r="L31" s="50"/>
      <c r="M31" s="51"/>
      <c r="N31" s="75">
        <f t="shared" si="79"/>
        <v>0</v>
      </c>
      <c r="O31" s="50"/>
      <c r="P31" s="51"/>
      <c r="Q31" s="75">
        <f t="shared" si="80"/>
        <v>0</v>
      </c>
      <c r="R31" s="75">
        <f t="shared" si="81"/>
        <v>0</v>
      </c>
      <c r="S31" s="85">
        <f t="shared" si="82"/>
        <v>0</v>
      </c>
      <c r="T31" s="75" t="str">
        <f t="shared" si="83"/>
        <v/>
      </c>
      <c r="U31" s="75" t="str">
        <f t="shared" si="84"/>
        <v/>
      </c>
      <c r="V31" s="88">
        <f t="shared" si="85"/>
        <v>0</v>
      </c>
      <c r="W31" s="75" t="str">
        <f t="shared" si="86"/>
        <v/>
      </c>
      <c r="X31" s="85" t="str">
        <f t="shared" si="87"/>
        <v/>
      </c>
      <c r="Y31" s="75" t="str">
        <f t="shared" si="88"/>
        <v/>
      </c>
      <c r="Z31" s="88">
        <f t="shared" si="89"/>
        <v>0</v>
      </c>
      <c r="AA31" s="75" t="str">
        <f t="shared" si="90"/>
        <v/>
      </c>
      <c r="AE31" s="25"/>
    </row>
    <row r="32" spans="1:38" s="11" customFormat="1" ht="14.25" customHeight="1" x14ac:dyDescent="0.35">
      <c r="A32" s="47">
        <v>45919</v>
      </c>
      <c r="B32" s="48"/>
      <c r="C32" s="49"/>
      <c r="D32" s="42"/>
      <c r="E32" s="50"/>
      <c r="F32" s="51"/>
      <c r="G32" s="75">
        <f t="shared" si="76"/>
        <v>0</v>
      </c>
      <c r="H32" s="50"/>
      <c r="I32" s="51"/>
      <c r="J32" s="75">
        <f t="shared" si="77"/>
        <v>0</v>
      </c>
      <c r="K32" s="75">
        <f t="shared" si="78"/>
        <v>0</v>
      </c>
      <c r="L32" s="50"/>
      <c r="M32" s="51"/>
      <c r="N32" s="75">
        <f t="shared" si="79"/>
        <v>0</v>
      </c>
      <c r="O32" s="50"/>
      <c r="P32" s="51"/>
      <c r="Q32" s="75">
        <f t="shared" si="80"/>
        <v>0</v>
      </c>
      <c r="R32" s="75">
        <f t="shared" si="81"/>
        <v>0</v>
      </c>
      <c r="S32" s="85">
        <f t="shared" si="82"/>
        <v>0</v>
      </c>
      <c r="T32" s="75" t="str">
        <f t="shared" si="83"/>
        <v/>
      </c>
      <c r="U32" s="75" t="str">
        <f t="shared" si="84"/>
        <v/>
      </c>
      <c r="V32" s="88">
        <f t="shared" si="85"/>
        <v>0</v>
      </c>
      <c r="W32" s="75" t="str">
        <f t="shared" si="86"/>
        <v/>
      </c>
      <c r="X32" s="85" t="str">
        <f t="shared" si="87"/>
        <v/>
      </c>
      <c r="Y32" s="75" t="str">
        <f t="shared" si="88"/>
        <v/>
      </c>
      <c r="Z32" s="88">
        <f t="shared" si="89"/>
        <v>0</v>
      </c>
      <c r="AA32" s="75" t="str">
        <f t="shared" si="90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0">
        <v>45920</v>
      </c>
      <c r="B33" s="41"/>
      <c r="C33" s="42"/>
      <c r="D33" s="42"/>
      <c r="E33" s="43"/>
      <c r="F33" s="44"/>
      <c r="G33" s="75">
        <f t="shared" ref="G33" si="91">IF(E33="",0,CONCATENATE(E33,":",F33))</f>
        <v>0</v>
      </c>
      <c r="H33" s="43"/>
      <c r="I33" s="44"/>
      <c r="J33" s="75">
        <f t="shared" ref="J33" si="92">IF(H33="",0,CONCATENATE(H33,":",I33))</f>
        <v>0</v>
      </c>
      <c r="K33" s="79">
        <f t="shared" ref="K33" si="93">J33-G33</f>
        <v>0</v>
      </c>
      <c r="L33" s="43"/>
      <c r="M33" s="44"/>
      <c r="N33" s="75">
        <f t="shared" ref="N33" si="94">IF(L33="",0,CONCATENATE(L33,":",M33))</f>
        <v>0</v>
      </c>
      <c r="O33" s="43"/>
      <c r="P33" s="44"/>
      <c r="Q33" s="75">
        <f t="shared" ref="Q33" si="95">IF(O33="",0,CONCATENATE(O33,":",P33))</f>
        <v>0</v>
      </c>
      <c r="R33" s="79">
        <f t="shared" ref="R33" si="96">Q33-N33</f>
        <v>0</v>
      </c>
      <c r="S33" s="79">
        <f t="shared" ref="S33" si="97">K33+R33</f>
        <v>0</v>
      </c>
      <c r="T33" s="79" t="str">
        <f t="shared" si="68"/>
        <v/>
      </c>
      <c r="U33" s="79" t="str">
        <f t="shared" ref="U33" si="98">IF(T33&gt;0,T33,0)</f>
        <v/>
      </c>
      <c r="V33" s="87">
        <f t="shared" ref="V33" si="99">IF(T33&lt;0,T33*(-1),0)</f>
        <v>0</v>
      </c>
      <c r="W33" s="79" t="str">
        <f t="shared" si="69"/>
        <v/>
      </c>
      <c r="X33" s="79" t="str">
        <f t="shared" si="70"/>
        <v/>
      </c>
      <c r="Y33" s="79" t="str">
        <f t="shared" ref="Y33" si="100">IF(X33&gt;0,X33,0)</f>
        <v/>
      </c>
      <c r="Z33" s="79">
        <f t="shared" ref="Z33" si="101">IF(X33&lt;0,X33*(-1),0)</f>
        <v>0</v>
      </c>
      <c r="AA33" s="79" t="str">
        <f t="shared" si="71"/>
        <v/>
      </c>
      <c r="AC33" s="58" t="s">
        <v>37</v>
      </c>
      <c r="AD33" s="58"/>
      <c r="AE33" s="60">
        <f>IF($AE$5-(COUNTIF(B$14:B$44,"f")+($AE$5-Aug!AE33))&gt;-1,Aug!AE33-COUNTIF(B$14:B$44,"f"),0)</f>
        <v>10</v>
      </c>
    </row>
    <row r="34" spans="1:31" s="11" customFormat="1" ht="14.25" customHeight="1" x14ac:dyDescent="0.35">
      <c r="A34" s="40">
        <v>45921</v>
      </c>
      <c r="B34" s="41"/>
      <c r="C34" s="42"/>
      <c r="D34" s="42"/>
      <c r="E34" s="43"/>
      <c r="F34" s="44"/>
      <c r="G34" s="75">
        <f t="shared" si="76"/>
        <v>0</v>
      </c>
      <c r="H34" s="43"/>
      <c r="I34" s="44"/>
      <c r="J34" s="75">
        <f t="shared" si="77"/>
        <v>0</v>
      </c>
      <c r="K34" s="79">
        <f t="shared" si="78"/>
        <v>0</v>
      </c>
      <c r="L34" s="43"/>
      <c r="M34" s="44"/>
      <c r="N34" s="75">
        <f t="shared" si="79"/>
        <v>0</v>
      </c>
      <c r="O34" s="43"/>
      <c r="P34" s="44"/>
      <c r="Q34" s="75">
        <f t="shared" si="80"/>
        <v>0</v>
      </c>
      <c r="R34" s="79">
        <f t="shared" si="81"/>
        <v>0</v>
      </c>
      <c r="S34" s="79">
        <f t="shared" si="82"/>
        <v>0</v>
      </c>
      <c r="T34" s="79" t="str">
        <f t="shared" si="68"/>
        <v/>
      </c>
      <c r="U34" s="79" t="str">
        <f t="shared" si="84"/>
        <v/>
      </c>
      <c r="V34" s="87">
        <f t="shared" si="85"/>
        <v>0</v>
      </c>
      <c r="W34" s="79" t="str">
        <f t="shared" si="69"/>
        <v/>
      </c>
      <c r="X34" s="79" t="str">
        <f t="shared" si="70"/>
        <v/>
      </c>
      <c r="Y34" s="79" t="str">
        <f t="shared" si="88"/>
        <v/>
      </c>
      <c r="Z34" s="79">
        <f t="shared" si="89"/>
        <v>0</v>
      </c>
      <c r="AA34" s="79" t="str">
        <f t="shared" si="71"/>
        <v/>
      </c>
      <c r="AC34" s="61" t="s">
        <v>38</v>
      </c>
      <c r="AD34" s="61"/>
      <c r="AE34" s="60">
        <f>IF(Aug!AE34&gt;0,Aug!AE34+COUNTIF(B$14:B$44,"f"),IF(COUNTIF(B$14:B$44,"f")&gt;Aug!AE33,COUNTIF(B$14:B$44,"f")-Aug!AE33,0))</f>
        <v>0</v>
      </c>
    </row>
    <row r="35" spans="1:31" s="11" customFormat="1" ht="14.25" customHeight="1" x14ac:dyDescent="0.35">
      <c r="A35" s="47">
        <v>45922</v>
      </c>
      <c r="B35" s="48"/>
      <c r="C35" s="49"/>
      <c r="D35" s="42"/>
      <c r="E35" s="50"/>
      <c r="F35" s="51"/>
      <c r="G35" s="75">
        <f t="shared" ref="G35" si="102">IF(E35="",0,CONCATENATE(E35,":",F35))</f>
        <v>0</v>
      </c>
      <c r="H35" s="50"/>
      <c r="I35" s="51"/>
      <c r="J35" s="75">
        <f t="shared" ref="J35" si="103">IF(H35="",0,CONCATENATE(H35,":",I35))</f>
        <v>0</v>
      </c>
      <c r="K35" s="75">
        <f t="shared" ref="K35" si="104">J35-G35</f>
        <v>0</v>
      </c>
      <c r="L35" s="50"/>
      <c r="M35" s="51"/>
      <c r="N35" s="75">
        <f t="shared" ref="N35" si="105">IF(L35="",0,CONCATENATE(L35,":",M35))</f>
        <v>0</v>
      </c>
      <c r="O35" s="50"/>
      <c r="P35" s="51"/>
      <c r="Q35" s="75">
        <f t="shared" ref="Q35" si="106">IF(O35="",0,CONCATENATE(O35,":",P35))</f>
        <v>0</v>
      </c>
      <c r="R35" s="75">
        <f t="shared" ref="R35" si="107">Q35-N35</f>
        <v>0</v>
      </c>
      <c r="S35" s="85">
        <f t="shared" ref="S35" si="108">K35+R35</f>
        <v>0</v>
      </c>
      <c r="T35" s="75" t="str">
        <f t="shared" ref="T35" si="109">IF(B35="av",($E$7)*(-1),IF(B35="df",($E$7)*(-1),IF(D35="X","",IF(B35="sd",ROUND(S35-($E$7*(1-$AE$4)),10),IF(S35=0,"",ROUND(S35-$E$7,10))))))</f>
        <v/>
      </c>
      <c r="U35" s="75" t="str">
        <f t="shared" ref="U35" si="110">IF(T35&gt;0,T35,0)</f>
        <v/>
      </c>
      <c r="V35" s="88">
        <f t="shared" ref="V35" si="111">IF(T35&lt;0,T35*(-1),0)</f>
        <v>0</v>
      </c>
      <c r="W35" s="75" t="str">
        <f t="shared" ref="W35" si="112">IF(U35=V35,U35,IF(V35&gt;0,V35,U35))</f>
        <v/>
      </c>
      <c r="X35" s="85" t="str">
        <f t="shared" ref="X35" si="113">IF(D35="X",ROUND(S35-$E$7,10),"")</f>
        <v/>
      </c>
      <c r="Y35" s="75" t="str">
        <f t="shared" ref="Y35" si="114">IF(X35&gt;0,X35,0)</f>
        <v/>
      </c>
      <c r="Z35" s="88">
        <f t="shared" ref="Z35" si="115">IF(X35&lt;0,X35*(-1),0)</f>
        <v>0</v>
      </c>
      <c r="AA35" s="75" t="str">
        <f t="shared" ref="AA35" si="116">IF(Y35=Z35,Y35,IF(Z35&gt;0,Z35,Y35))</f>
        <v/>
      </c>
      <c r="AC35" s="58" t="s">
        <v>39</v>
      </c>
      <c r="AD35" s="58"/>
      <c r="AE35" s="60">
        <f>IF($AE$6-(COUNTIF(B$14:B$44,"s")+($AE$6-Aug!AE35))&gt;-1,Aug!AE35-COUNTIF(B$14:B$44,"s"),0)</f>
        <v>0</v>
      </c>
    </row>
    <row r="36" spans="1:31" s="11" customFormat="1" ht="14.25" customHeight="1" x14ac:dyDescent="0.35">
      <c r="A36" s="47">
        <v>45923</v>
      </c>
      <c r="B36" s="48"/>
      <c r="C36" s="49"/>
      <c r="D36" s="42"/>
      <c r="E36" s="50"/>
      <c r="F36" s="51"/>
      <c r="G36" s="75">
        <f t="shared" si="76"/>
        <v>0</v>
      </c>
      <c r="H36" s="50"/>
      <c r="I36" s="51"/>
      <c r="J36" s="75">
        <f t="shared" si="77"/>
        <v>0</v>
      </c>
      <c r="K36" s="75">
        <f t="shared" si="78"/>
        <v>0</v>
      </c>
      <c r="L36" s="50"/>
      <c r="M36" s="51"/>
      <c r="N36" s="75">
        <f t="shared" si="79"/>
        <v>0</v>
      </c>
      <c r="O36" s="50"/>
      <c r="P36" s="51"/>
      <c r="Q36" s="75">
        <f t="shared" si="80"/>
        <v>0</v>
      </c>
      <c r="R36" s="75">
        <f t="shared" si="81"/>
        <v>0</v>
      </c>
      <c r="S36" s="85">
        <f t="shared" si="82"/>
        <v>0</v>
      </c>
      <c r="T36" s="75" t="str">
        <f t="shared" ref="T36:T39" si="117">IF(B36="av",($E$7)*(-1),IF(B36="df",($E$7)*(-1),IF(D36="X","",IF(B36="sd",ROUND(S36-($E$7*(1-$AE$4)),10),IF(S36=0,"",ROUND(S36-$E$7,10))))))</f>
        <v/>
      </c>
      <c r="U36" s="75" t="str">
        <f t="shared" si="84"/>
        <v/>
      </c>
      <c r="V36" s="88">
        <f t="shared" si="85"/>
        <v>0</v>
      </c>
      <c r="W36" s="75" t="str">
        <f t="shared" ref="W36:W39" si="118">IF(U36=V36,U36,IF(V36&gt;0,V36,U36))</f>
        <v/>
      </c>
      <c r="X36" s="85" t="str">
        <f t="shared" ref="X36:X39" si="119">IF(D36="X",ROUND(S36-$E$7,10),"")</f>
        <v/>
      </c>
      <c r="Y36" s="75" t="str">
        <f t="shared" si="88"/>
        <v/>
      </c>
      <c r="Z36" s="88">
        <f t="shared" si="89"/>
        <v>0</v>
      </c>
      <c r="AA36" s="75" t="str">
        <f t="shared" ref="AA36:AA39" si="120">IF(Y36=Z36,Y36,IF(Z36&gt;0,Z36,Y36))</f>
        <v/>
      </c>
      <c r="AC36" s="58" t="s">
        <v>40</v>
      </c>
      <c r="AD36" s="58"/>
      <c r="AE36" s="46">
        <f>COUNTIF(B$14:B$44,"vp")+Aug!AE36</f>
        <v>0</v>
      </c>
    </row>
    <row r="37" spans="1:31" s="11" customFormat="1" ht="14.25" customHeight="1" x14ac:dyDescent="0.35">
      <c r="A37" s="47">
        <v>45924</v>
      </c>
      <c r="B37" s="48"/>
      <c r="C37" s="49"/>
      <c r="D37" s="42"/>
      <c r="E37" s="50"/>
      <c r="F37" s="51"/>
      <c r="G37" s="75">
        <f t="shared" si="76"/>
        <v>0</v>
      </c>
      <c r="H37" s="50"/>
      <c r="I37" s="51"/>
      <c r="J37" s="75">
        <f t="shared" si="77"/>
        <v>0</v>
      </c>
      <c r="K37" s="75">
        <f t="shared" si="78"/>
        <v>0</v>
      </c>
      <c r="L37" s="50"/>
      <c r="M37" s="51"/>
      <c r="N37" s="75">
        <f t="shared" si="79"/>
        <v>0</v>
      </c>
      <c r="O37" s="50"/>
      <c r="P37" s="51"/>
      <c r="Q37" s="75">
        <f t="shared" si="80"/>
        <v>0</v>
      </c>
      <c r="R37" s="75">
        <f t="shared" si="81"/>
        <v>0</v>
      </c>
      <c r="S37" s="85">
        <f t="shared" si="82"/>
        <v>0</v>
      </c>
      <c r="T37" s="75" t="str">
        <f t="shared" si="117"/>
        <v/>
      </c>
      <c r="U37" s="75" t="str">
        <f t="shared" si="84"/>
        <v/>
      </c>
      <c r="V37" s="88">
        <f t="shared" si="85"/>
        <v>0</v>
      </c>
      <c r="W37" s="75" t="str">
        <f t="shared" si="118"/>
        <v/>
      </c>
      <c r="X37" s="85" t="str">
        <f t="shared" si="119"/>
        <v/>
      </c>
      <c r="Y37" s="75" t="str">
        <f t="shared" si="88"/>
        <v/>
      </c>
      <c r="Z37" s="88">
        <f t="shared" si="89"/>
        <v>0</v>
      </c>
      <c r="AA37" s="75" t="str">
        <f t="shared" si="120"/>
        <v/>
      </c>
      <c r="AC37" s="58" t="s">
        <v>41</v>
      </c>
      <c r="AD37" s="58"/>
      <c r="AE37" s="46">
        <f>COUNTIF(B$14:B$44,"sb")+Aug!AE37</f>
        <v>0</v>
      </c>
    </row>
    <row r="38" spans="1:31" s="11" customFormat="1" ht="14.25" customHeight="1" x14ac:dyDescent="0.35">
      <c r="A38" s="47">
        <v>45925</v>
      </c>
      <c r="B38" s="48"/>
      <c r="C38" s="49"/>
      <c r="D38" s="42"/>
      <c r="E38" s="50"/>
      <c r="F38" s="51"/>
      <c r="G38" s="75">
        <f t="shared" si="76"/>
        <v>0</v>
      </c>
      <c r="H38" s="50"/>
      <c r="I38" s="51"/>
      <c r="J38" s="75">
        <f t="shared" si="77"/>
        <v>0</v>
      </c>
      <c r="K38" s="75">
        <f t="shared" si="78"/>
        <v>0</v>
      </c>
      <c r="L38" s="50"/>
      <c r="M38" s="51"/>
      <c r="N38" s="75">
        <f t="shared" si="79"/>
        <v>0</v>
      </c>
      <c r="O38" s="50"/>
      <c r="P38" s="51"/>
      <c r="Q38" s="75">
        <f t="shared" si="80"/>
        <v>0</v>
      </c>
      <c r="R38" s="75">
        <f t="shared" si="81"/>
        <v>0</v>
      </c>
      <c r="S38" s="85">
        <f t="shared" si="82"/>
        <v>0</v>
      </c>
      <c r="T38" s="75" t="str">
        <f t="shared" si="117"/>
        <v/>
      </c>
      <c r="U38" s="75" t="str">
        <f t="shared" si="84"/>
        <v/>
      </c>
      <c r="V38" s="88">
        <f t="shared" si="85"/>
        <v>0</v>
      </c>
      <c r="W38" s="75" t="str">
        <f t="shared" si="118"/>
        <v/>
      </c>
      <c r="X38" s="85" t="str">
        <f t="shared" si="119"/>
        <v/>
      </c>
      <c r="Y38" s="75" t="str">
        <f t="shared" si="88"/>
        <v/>
      </c>
      <c r="Z38" s="88">
        <f t="shared" si="89"/>
        <v>0</v>
      </c>
      <c r="AA38" s="75" t="str">
        <f t="shared" si="120"/>
        <v/>
      </c>
      <c r="AC38" s="62" t="s">
        <v>42</v>
      </c>
      <c r="AD38" s="62"/>
      <c r="AE38" s="46">
        <f>COUNTIF(B$14:B$44,"sm")+Aug!AE38</f>
        <v>0</v>
      </c>
    </row>
    <row r="39" spans="1:31" s="11" customFormat="1" ht="14.25" customHeight="1" x14ac:dyDescent="0.35">
      <c r="A39" s="47">
        <v>45926</v>
      </c>
      <c r="B39" s="48"/>
      <c r="C39" s="49"/>
      <c r="D39" s="42"/>
      <c r="E39" s="50"/>
      <c r="F39" s="51"/>
      <c r="G39" s="75">
        <f t="shared" si="76"/>
        <v>0</v>
      </c>
      <c r="H39" s="50"/>
      <c r="I39" s="51"/>
      <c r="J39" s="75">
        <f t="shared" si="77"/>
        <v>0</v>
      </c>
      <c r="K39" s="75">
        <f t="shared" si="78"/>
        <v>0</v>
      </c>
      <c r="L39" s="50"/>
      <c r="M39" s="51"/>
      <c r="N39" s="75">
        <f t="shared" si="79"/>
        <v>0</v>
      </c>
      <c r="O39" s="50"/>
      <c r="P39" s="51"/>
      <c r="Q39" s="75">
        <f t="shared" si="80"/>
        <v>0</v>
      </c>
      <c r="R39" s="75">
        <f t="shared" si="81"/>
        <v>0</v>
      </c>
      <c r="S39" s="85">
        <f t="shared" si="82"/>
        <v>0</v>
      </c>
      <c r="T39" s="75" t="str">
        <f t="shared" si="117"/>
        <v/>
      </c>
      <c r="U39" s="75" t="str">
        <f t="shared" si="84"/>
        <v/>
      </c>
      <c r="V39" s="88">
        <f t="shared" si="85"/>
        <v>0</v>
      </c>
      <c r="W39" s="75" t="str">
        <f t="shared" si="118"/>
        <v/>
      </c>
      <c r="X39" s="85" t="str">
        <f t="shared" si="119"/>
        <v/>
      </c>
      <c r="Y39" s="75" t="str">
        <f t="shared" si="88"/>
        <v/>
      </c>
      <c r="Z39" s="88">
        <f t="shared" si="89"/>
        <v>0</v>
      </c>
      <c r="AA39" s="75" t="str">
        <f t="shared" si="120"/>
        <v/>
      </c>
      <c r="AC39" s="62" t="s">
        <v>43</v>
      </c>
      <c r="AD39" s="62"/>
      <c r="AE39" s="46">
        <f>COUNTIF(B$14:B$44,"sd")+Aug!AE39</f>
        <v>0</v>
      </c>
    </row>
    <row r="40" spans="1:31" s="11" customFormat="1" ht="14.25" customHeight="1" x14ac:dyDescent="0.35">
      <c r="A40" s="40">
        <v>45927</v>
      </c>
      <c r="B40" s="41"/>
      <c r="C40" s="42"/>
      <c r="D40" s="42"/>
      <c r="E40" s="43"/>
      <c r="F40" s="44"/>
      <c r="G40" s="75">
        <f t="shared" ref="G40" si="121">IF(E40="",0,CONCATENATE(E40,":",F40))</f>
        <v>0</v>
      </c>
      <c r="H40" s="43"/>
      <c r="I40" s="44"/>
      <c r="J40" s="75">
        <f t="shared" ref="J40" si="122">IF(H40="",0,CONCATENATE(H40,":",I40))</f>
        <v>0</v>
      </c>
      <c r="K40" s="79">
        <f t="shared" ref="K40" si="123">J40-G40</f>
        <v>0</v>
      </c>
      <c r="L40" s="43"/>
      <c r="M40" s="44"/>
      <c r="N40" s="75">
        <f t="shared" ref="N40" si="124">IF(L40="",0,CONCATENATE(L40,":",M40))</f>
        <v>0</v>
      </c>
      <c r="O40" s="43"/>
      <c r="P40" s="44"/>
      <c r="Q40" s="75">
        <f t="shared" ref="Q40" si="125">IF(O40="",0,CONCATENATE(O40,":",P40))</f>
        <v>0</v>
      </c>
      <c r="R40" s="79">
        <f t="shared" ref="R40" si="126">Q40-N40</f>
        <v>0</v>
      </c>
      <c r="S40" s="79">
        <f t="shared" ref="S40" si="127">K40+R40</f>
        <v>0</v>
      </c>
      <c r="T40" s="79" t="str">
        <f t="shared" si="68"/>
        <v/>
      </c>
      <c r="U40" s="79" t="str">
        <f t="shared" ref="U40" si="128">IF(T40&gt;0,T40,0)</f>
        <v/>
      </c>
      <c r="V40" s="87">
        <f t="shared" ref="V40" si="129">IF(T40&lt;0,T40*(-1),0)</f>
        <v>0</v>
      </c>
      <c r="W40" s="79" t="str">
        <f t="shared" si="69"/>
        <v/>
      </c>
      <c r="X40" s="79" t="str">
        <f t="shared" si="70"/>
        <v/>
      </c>
      <c r="Y40" s="79" t="str">
        <f t="shared" ref="Y40" si="130">IF(X40&gt;0,X40,0)</f>
        <v/>
      </c>
      <c r="Z40" s="79">
        <f t="shared" ref="Z40" si="131">IF(X40&lt;0,X40*(-1),0)</f>
        <v>0</v>
      </c>
      <c r="AA40" s="79" t="str">
        <f t="shared" si="71"/>
        <v/>
      </c>
      <c r="AC40" s="62" t="s">
        <v>44</v>
      </c>
      <c r="AD40" s="62"/>
      <c r="AE40" s="46">
        <f>COUNTIF(B$14:B$44,"se")+Aug!AE40</f>
        <v>0</v>
      </c>
    </row>
    <row r="41" spans="1:31" s="11" customFormat="1" ht="14.25" customHeight="1" x14ac:dyDescent="0.35">
      <c r="A41" s="40">
        <v>45928</v>
      </c>
      <c r="B41" s="41"/>
      <c r="C41" s="42"/>
      <c r="D41" s="42"/>
      <c r="E41" s="43"/>
      <c r="F41" s="44"/>
      <c r="G41" s="75">
        <f t="shared" si="76"/>
        <v>0</v>
      </c>
      <c r="H41" s="43"/>
      <c r="I41" s="44"/>
      <c r="J41" s="75">
        <f t="shared" si="77"/>
        <v>0</v>
      </c>
      <c r="K41" s="79">
        <f t="shared" si="78"/>
        <v>0</v>
      </c>
      <c r="L41" s="43"/>
      <c r="M41" s="44"/>
      <c r="N41" s="75">
        <f t="shared" si="79"/>
        <v>0</v>
      </c>
      <c r="O41" s="43"/>
      <c r="P41" s="44"/>
      <c r="Q41" s="75">
        <f t="shared" si="80"/>
        <v>0</v>
      </c>
      <c r="R41" s="79">
        <f t="shared" si="81"/>
        <v>0</v>
      </c>
      <c r="S41" s="79">
        <f t="shared" si="82"/>
        <v>0</v>
      </c>
      <c r="T41" s="79" t="str">
        <f t="shared" si="68"/>
        <v/>
      </c>
      <c r="U41" s="79" t="str">
        <f t="shared" si="84"/>
        <v/>
      </c>
      <c r="V41" s="87">
        <f t="shared" si="85"/>
        <v>0</v>
      </c>
      <c r="W41" s="79" t="str">
        <f t="shared" si="69"/>
        <v/>
      </c>
      <c r="X41" s="79" t="str">
        <f t="shared" si="70"/>
        <v/>
      </c>
      <c r="Y41" s="79" t="str">
        <f t="shared" si="88"/>
        <v/>
      </c>
      <c r="Z41" s="79">
        <f t="shared" si="89"/>
        <v>0</v>
      </c>
      <c r="AA41" s="79" t="str">
        <f t="shared" si="71"/>
        <v/>
      </c>
      <c r="AC41" s="62" t="s">
        <v>45</v>
      </c>
      <c r="AD41" s="62"/>
      <c r="AE41" s="46">
        <f>COUNTIF(B$14:B$44,"df")+Aug!AE41</f>
        <v>0</v>
      </c>
    </row>
    <row r="42" spans="1:31" s="11" customFormat="1" ht="14.25" customHeight="1" x14ac:dyDescent="0.35">
      <c r="A42" s="47">
        <v>45929</v>
      </c>
      <c r="B42" s="48"/>
      <c r="C42" s="49"/>
      <c r="D42" s="42"/>
      <c r="E42" s="50"/>
      <c r="F42" s="51"/>
      <c r="G42" s="75">
        <f t="shared" ref="G42" si="132">IF(E42="",0,CONCATENATE(E42,":",F42))</f>
        <v>0</v>
      </c>
      <c r="H42" s="50"/>
      <c r="I42" s="51"/>
      <c r="J42" s="75">
        <f t="shared" ref="J42" si="133">IF(H42="",0,CONCATENATE(H42,":",I42))</f>
        <v>0</v>
      </c>
      <c r="K42" s="75">
        <f t="shared" ref="K42" si="134">J42-G42</f>
        <v>0</v>
      </c>
      <c r="L42" s="50"/>
      <c r="M42" s="51"/>
      <c r="N42" s="75">
        <f t="shared" ref="N42" si="135">IF(L42="",0,CONCATENATE(L42,":",M42))</f>
        <v>0</v>
      </c>
      <c r="O42" s="50"/>
      <c r="P42" s="51"/>
      <c r="Q42" s="75">
        <f t="shared" ref="Q42" si="136">IF(O42="",0,CONCATENATE(O42,":",P42))</f>
        <v>0</v>
      </c>
      <c r="R42" s="75">
        <f t="shared" ref="R42" si="137">Q42-N42</f>
        <v>0</v>
      </c>
      <c r="S42" s="85">
        <f t="shared" ref="S42" si="138">K42+R42</f>
        <v>0</v>
      </c>
      <c r="T42" s="75" t="str">
        <f t="shared" ref="T42" si="139">IF(B42="av",($E$7)*(-1),IF(B42="df",($E$7)*(-1),IF(D42="X","",IF(B42="sd",ROUND(S42-($E$7*(1-$AE$4)),10),IF(S42=0,"",ROUND(S42-$E$7,10))))))</f>
        <v/>
      </c>
      <c r="U42" s="75" t="str">
        <f t="shared" ref="U42" si="140">IF(T42&gt;0,T42,0)</f>
        <v/>
      </c>
      <c r="V42" s="88">
        <f t="shared" ref="V42" si="141">IF(T42&lt;0,T42*(-1),0)</f>
        <v>0</v>
      </c>
      <c r="W42" s="75" t="str">
        <f t="shared" ref="W42" si="142">IF(U42=V42,U42,IF(V42&gt;0,V42,U42))</f>
        <v/>
      </c>
      <c r="X42" s="85" t="str">
        <f t="shared" ref="X42" si="143">IF(D42="X",ROUND(S42-$E$7,10),"")</f>
        <v/>
      </c>
      <c r="Y42" s="75" t="str">
        <f t="shared" ref="Y42" si="144">IF(X42&gt;0,X42,0)</f>
        <v/>
      </c>
      <c r="Z42" s="88">
        <f t="shared" ref="Z42" si="145">IF(X42&lt;0,X42*(-1),0)</f>
        <v>0</v>
      </c>
      <c r="AA42" s="75" t="str">
        <f t="shared" ref="AA42" si="146">IF(Y42=Z42,Y42,IF(Z42&gt;0,Z42,Y42))</f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45930</v>
      </c>
      <c r="B43" s="48"/>
      <c r="C43" s="49"/>
      <c r="D43" s="42"/>
      <c r="E43" s="50"/>
      <c r="F43" s="51"/>
      <c r="G43" s="75">
        <f t="shared" si="76"/>
        <v>0</v>
      </c>
      <c r="H43" s="50"/>
      <c r="I43" s="51"/>
      <c r="J43" s="75">
        <f t="shared" si="77"/>
        <v>0</v>
      </c>
      <c r="K43" s="75">
        <f t="shared" si="78"/>
        <v>0</v>
      </c>
      <c r="L43" s="50"/>
      <c r="M43" s="51"/>
      <c r="N43" s="75">
        <f t="shared" si="79"/>
        <v>0</v>
      </c>
      <c r="O43" s="50"/>
      <c r="P43" s="51"/>
      <c r="Q43" s="75">
        <f t="shared" si="80"/>
        <v>0</v>
      </c>
      <c r="R43" s="75">
        <f t="shared" si="81"/>
        <v>0</v>
      </c>
      <c r="S43" s="85">
        <f t="shared" si="82"/>
        <v>0</v>
      </c>
      <c r="T43" s="75" t="str">
        <f t="shared" ref="T43:T44" si="147">IF(B43="av",($E$7)*(-1),IF(B43="df",($E$7)*(-1),IF(D43="X","",IF(B43="sd",ROUND(S43-($E$7*(1-$AE$4)),10),IF(S43=0,"",ROUND(S43-$E$7,10))))))</f>
        <v/>
      </c>
      <c r="U43" s="75" t="str">
        <f t="shared" si="84"/>
        <v/>
      </c>
      <c r="V43" s="88">
        <f t="shared" si="85"/>
        <v>0</v>
      </c>
      <c r="W43" s="75" t="str">
        <f t="shared" ref="W43:W44" si="148">IF(U43=V43,U43,IF(V43&gt;0,V43,U43))</f>
        <v/>
      </c>
      <c r="X43" s="85" t="str">
        <f t="shared" ref="X43:X44" si="149">IF(D43="X",ROUND(S43-$E$7,10),"")</f>
        <v/>
      </c>
      <c r="Y43" s="75" t="str">
        <f t="shared" si="88"/>
        <v/>
      </c>
      <c r="Z43" s="88">
        <f t="shared" si="89"/>
        <v>0</v>
      </c>
      <c r="AA43" s="75" t="str">
        <f t="shared" ref="AA43:AA44" si="150">IF(Y43=Z43,Y43,IF(Z43&gt;0,Z43,Y43))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si="76"/>
        <v>0</v>
      </c>
      <c r="H44" s="50"/>
      <c r="I44" s="51"/>
      <c r="J44" s="75">
        <f t="shared" si="77"/>
        <v>0</v>
      </c>
      <c r="K44" s="75">
        <f t="shared" si="78"/>
        <v>0</v>
      </c>
      <c r="L44" s="50"/>
      <c r="M44" s="51"/>
      <c r="N44" s="75">
        <f t="shared" si="79"/>
        <v>0</v>
      </c>
      <c r="O44" s="50"/>
      <c r="P44" s="51"/>
      <c r="Q44" s="75">
        <f t="shared" si="80"/>
        <v>0</v>
      </c>
      <c r="R44" s="75">
        <f t="shared" si="81"/>
        <v>0</v>
      </c>
      <c r="S44" s="85">
        <f t="shared" si="82"/>
        <v>0</v>
      </c>
      <c r="T44" s="75" t="str">
        <f t="shared" si="147"/>
        <v/>
      </c>
      <c r="U44" s="75" t="str">
        <f t="shared" si="84"/>
        <v/>
      </c>
      <c r="V44" s="88">
        <f t="shared" si="85"/>
        <v>0</v>
      </c>
      <c r="W44" s="75" t="str">
        <f t="shared" si="148"/>
        <v/>
      </c>
      <c r="X44" s="85" t="str">
        <f t="shared" si="149"/>
        <v/>
      </c>
      <c r="Y44" s="75" t="str">
        <f t="shared" si="88"/>
        <v/>
      </c>
      <c r="Z44" s="88">
        <f t="shared" si="89"/>
        <v>0</v>
      </c>
      <c r="AA44" s="75" t="str">
        <f t="shared" si="150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124" priority="43" stopIfTrue="1">
      <formula>$U$45-$V$45&lt;0</formula>
    </cfRule>
  </conditionalFormatting>
  <conditionalFormatting sqref="W14:W18 W21:W25 W28:W32 W35:W39 W42:W44">
    <cfRule type="cellIs" dxfId="123" priority="27" stopIfTrue="1" operator="equal">
      <formula>$U14</formula>
    </cfRule>
    <cfRule type="cellIs" dxfId="122" priority="28" stopIfTrue="1" operator="equal">
      <formula>$V14</formula>
    </cfRule>
  </conditionalFormatting>
  <conditionalFormatting sqref="W45 AA45">
    <cfRule type="expression" dxfId="121" priority="40" stopIfTrue="1">
      <formula>V$45&gt;U$45</formula>
    </cfRule>
  </conditionalFormatting>
  <conditionalFormatting sqref="AA14:AA18 AA21:AA25 AA28:AA32 AA35:AA39 AA42:AA44">
    <cfRule type="cellIs" dxfId="120" priority="25" stopIfTrue="1" operator="equal">
      <formula>$Y14</formula>
    </cfRule>
    <cfRule type="cellIs" dxfId="119" priority="26" stopIfTrue="1" operator="equal">
      <formula>$Z14</formula>
    </cfRule>
  </conditionalFormatting>
  <conditionalFormatting sqref="AE15:AE17 AE28:AE29">
    <cfRule type="expression" dxfId="118" priority="39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22"/>
  <sheetViews>
    <sheetView topLeftCell="A6"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82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9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56</v>
      </c>
      <c r="AD5" s="16"/>
      <c r="AE5" s="102">
        <f>IF(Sep!AE5="","",Sep!AE5)</f>
        <v>10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57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45931</v>
      </c>
      <c r="B14" s="48"/>
      <c r="C14" s="49"/>
      <c r="D14" s="42"/>
      <c r="E14" s="50"/>
      <c r="F14" s="51"/>
      <c r="G14" s="75">
        <f t="shared" ref="G14:G15" si="0">IF(E14="",0,CONCATENATE(E14,":",F14))</f>
        <v>0</v>
      </c>
      <c r="H14" s="50"/>
      <c r="I14" s="51"/>
      <c r="J14" s="75">
        <f t="shared" ref="J14:J15" si="1">IF(H14="",0,CONCATENATE(H14,":",I14))</f>
        <v>0</v>
      </c>
      <c r="K14" s="75">
        <f t="shared" ref="K14:K15" si="2">J14-G14</f>
        <v>0</v>
      </c>
      <c r="L14" s="50"/>
      <c r="M14" s="51"/>
      <c r="N14" s="75">
        <f t="shared" ref="N14:N15" si="3">IF(L14="",0,CONCATENATE(L14,":",M14))</f>
        <v>0</v>
      </c>
      <c r="O14" s="50"/>
      <c r="P14" s="51"/>
      <c r="Q14" s="75">
        <f t="shared" ref="Q14:Q15" si="4">IF(O14="",0,CONCATENATE(O14,":",P14))</f>
        <v>0</v>
      </c>
      <c r="R14" s="75">
        <f t="shared" ref="R14:R15" si="5">Q14-N14</f>
        <v>0</v>
      </c>
      <c r="S14" s="85">
        <f t="shared" ref="S14:S15" si="6">K14+R14</f>
        <v>0</v>
      </c>
      <c r="T14" s="75" t="str">
        <f t="shared" ref="T14:T15" si="7">IF(B14="av",($E$7)*(-1),IF(B14="df",($E$7)*(-1),IF(D14="X","",IF(B14="sd",ROUND(S14-($E$7*(1-$AE$4)),10),IF(S14=0,"",ROUND(S14-$E$7,10))))))</f>
        <v/>
      </c>
      <c r="U14" s="75" t="str">
        <f t="shared" ref="U14:U15" si="8">IF(T14&gt;0,T14,0)</f>
        <v/>
      </c>
      <c r="V14" s="88">
        <f t="shared" ref="V14:V15" si="9">IF(T14&lt;0,T14*(-1),0)</f>
        <v>0</v>
      </c>
      <c r="W14" s="75" t="str">
        <f t="shared" ref="W14:W15" si="10">IF(U14=V14,U14,IF(V14&gt;0,V14,U14))</f>
        <v/>
      </c>
      <c r="X14" s="85" t="str">
        <f t="shared" ref="X14:X15" si="11">IF(D14="X",ROUND(S14-$E$7,10),"")</f>
        <v/>
      </c>
      <c r="Y14" s="75" t="str">
        <f t="shared" ref="Y14:Y15" si="12">IF(X14&gt;0,X14,0)</f>
        <v/>
      </c>
      <c r="Z14" s="88">
        <f t="shared" ref="Z14:Z15" si="13">IF(X14&lt;0,X14*(-1),0)</f>
        <v>0</v>
      </c>
      <c r="AA14" s="75" t="str">
        <f t="shared" ref="AA14:AA15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45932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si="7"/>
        <v/>
      </c>
      <c r="U15" s="75" t="str">
        <f t="shared" si="8"/>
        <v/>
      </c>
      <c r="V15" s="88">
        <f t="shared" si="9"/>
        <v>0</v>
      </c>
      <c r="W15" s="75" t="str">
        <f t="shared" si="10"/>
        <v/>
      </c>
      <c r="X15" s="85" t="str">
        <f t="shared" si="11"/>
        <v/>
      </c>
      <c r="Y15" s="75" t="str">
        <f t="shared" si="12"/>
        <v/>
      </c>
      <c r="Z15" s="88">
        <f t="shared" si="13"/>
        <v>0</v>
      </c>
      <c r="AA15" s="75" t="str">
        <f t="shared" si="14"/>
        <v/>
      </c>
      <c r="AC15" s="45" t="s">
        <v>51</v>
      </c>
      <c r="AD15" s="92">
        <f>Sep!AD17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45933</v>
      </c>
      <c r="B16" s="48"/>
      <c r="C16" s="49"/>
      <c r="D16" s="42"/>
      <c r="E16" s="50"/>
      <c r="F16" s="51"/>
      <c r="G16" s="75">
        <f t="shared" ref="G16:G17" si="15">IF(E16="",0,CONCATENATE(E16,":",F16))</f>
        <v>0</v>
      </c>
      <c r="H16" s="50"/>
      <c r="I16" s="51"/>
      <c r="J16" s="75">
        <f t="shared" ref="J16:J17" si="16">IF(H16="",0,CONCATENATE(H16,":",I16))</f>
        <v>0</v>
      </c>
      <c r="K16" s="75">
        <f t="shared" ref="K16:K17" si="17">J16-G16</f>
        <v>0</v>
      </c>
      <c r="L16" s="50"/>
      <c r="M16" s="51"/>
      <c r="N16" s="75">
        <f t="shared" ref="N16:N17" si="18">IF(L16="",0,CONCATENATE(L16,":",M16))</f>
        <v>0</v>
      </c>
      <c r="O16" s="50"/>
      <c r="P16" s="51"/>
      <c r="Q16" s="75">
        <f t="shared" ref="Q16:Q17" si="19">IF(O16="",0,CONCATENATE(O16,":",P16))</f>
        <v>0</v>
      </c>
      <c r="R16" s="75">
        <f t="shared" ref="R16:R17" si="20">Q16-N16</f>
        <v>0</v>
      </c>
      <c r="S16" s="85">
        <f t="shared" ref="S16:S17" si="21">K16+R16</f>
        <v>0</v>
      </c>
      <c r="T16" s="75" t="str">
        <f t="shared" ref="T16" si="22">IF(B16="av",($E$7)*(-1),IF(B16="df",($E$7)*(-1),IF(D16="X","",IF(B16="sd",ROUND(S16-($E$7*(1-$AE$4)),10),IF(S16=0,"",ROUND(S16-$E$7,10))))))</f>
        <v/>
      </c>
      <c r="U16" s="75" t="str">
        <f t="shared" ref="U16:U17" si="23">IF(T16&gt;0,T16,0)</f>
        <v/>
      </c>
      <c r="V16" s="88">
        <f t="shared" ref="V16:V17" si="24">IF(T16&lt;0,T16*(-1),0)</f>
        <v>0</v>
      </c>
      <c r="W16" s="75" t="str">
        <f t="shared" ref="W16" si="25">IF(U16=V16,U16,IF(V16&gt;0,V16,U16))</f>
        <v/>
      </c>
      <c r="X16" s="85" t="str">
        <f t="shared" ref="X16" si="26">IF(D16="X",ROUND(S16-$E$7,10),"")</f>
        <v/>
      </c>
      <c r="Y16" s="75" t="str">
        <f t="shared" ref="Y16:Y17" si="27">IF(X16&gt;0,X16,0)</f>
        <v/>
      </c>
      <c r="Z16" s="88">
        <f t="shared" ref="Z16:Z17" si="28">IF(X16&lt;0,X16*(-1),0)</f>
        <v>0</v>
      </c>
      <c r="AA16" s="75" t="str">
        <f t="shared" ref="AA16" si="29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45934</v>
      </c>
      <c r="B17" s="41"/>
      <c r="C17" s="42"/>
      <c r="D17" s="42"/>
      <c r="E17" s="43"/>
      <c r="F17" s="44"/>
      <c r="G17" s="75">
        <f t="shared" si="15"/>
        <v>0</v>
      </c>
      <c r="H17" s="43"/>
      <c r="I17" s="44"/>
      <c r="J17" s="75">
        <f t="shared" si="16"/>
        <v>0</v>
      </c>
      <c r="K17" s="79">
        <f t="shared" si="17"/>
        <v>0</v>
      </c>
      <c r="L17" s="43"/>
      <c r="M17" s="44"/>
      <c r="N17" s="75">
        <f t="shared" si="18"/>
        <v>0</v>
      </c>
      <c r="O17" s="43"/>
      <c r="P17" s="44"/>
      <c r="Q17" s="75">
        <f t="shared" si="19"/>
        <v>0</v>
      </c>
      <c r="R17" s="79">
        <f t="shared" si="20"/>
        <v>0</v>
      </c>
      <c r="S17" s="79">
        <f t="shared" si="21"/>
        <v>0</v>
      </c>
      <c r="T17" s="79" t="str">
        <f t="shared" ref="T17:T18" si="30">IF($D17="X","",IF($S17=0,"",ROUND($S17,10)))</f>
        <v/>
      </c>
      <c r="U17" s="79" t="str">
        <f t="shared" si="23"/>
        <v/>
      </c>
      <c r="V17" s="87">
        <f t="shared" si="24"/>
        <v>0</v>
      </c>
      <c r="W17" s="79" t="str">
        <f t="shared" ref="W17:W18" si="31">IF($D17="X","",IF($S17=0,"",ROUND($S17,10)))</f>
        <v/>
      </c>
      <c r="X17" s="79" t="str">
        <f t="shared" ref="X17:X18" si="32">IF($D17="X",ROUND($S17,10),"")</f>
        <v/>
      </c>
      <c r="Y17" s="79" t="str">
        <f t="shared" si="27"/>
        <v/>
      </c>
      <c r="Z17" s="79">
        <f t="shared" si="28"/>
        <v>0</v>
      </c>
      <c r="AA17" s="79" t="str">
        <f t="shared" ref="AA17:AA18" si="33">IF($D17="X",ROUND($S17,10),"")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45935</v>
      </c>
      <c r="B18" s="41"/>
      <c r="C18" s="42"/>
      <c r="D18" s="42"/>
      <c r="E18" s="43"/>
      <c r="F18" s="44"/>
      <c r="G18" s="75">
        <f t="shared" ref="G18:G19" si="34">IF(E18="",0,CONCATENATE(E18,":",F18))</f>
        <v>0</v>
      </c>
      <c r="H18" s="43"/>
      <c r="I18" s="44"/>
      <c r="J18" s="75">
        <f t="shared" ref="J18:J19" si="35">IF(H18="",0,CONCATENATE(H18,":",I18))</f>
        <v>0</v>
      </c>
      <c r="K18" s="79">
        <f t="shared" ref="K18:K19" si="36">J18-G18</f>
        <v>0</v>
      </c>
      <c r="L18" s="43"/>
      <c r="M18" s="44"/>
      <c r="N18" s="75">
        <f t="shared" ref="N18:N19" si="37">IF(L18="",0,CONCATENATE(L18,":",M18))</f>
        <v>0</v>
      </c>
      <c r="O18" s="43"/>
      <c r="P18" s="44"/>
      <c r="Q18" s="75">
        <f t="shared" ref="Q18:Q19" si="38">IF(O18="",0,CONCATENATE(O18,":",P18))</f>
        <v>0</v>
      </c>
      <c r="R18" s="79">
        <f t="shared" ref="R18:R19" si="39">Q18-N18</f>
        <v>0</v>
      </c>
      <c r="S18" s="79">
        <f t="shared" ref="S18:S19" si="40">K18+R18</f>
        <v>0</v>
      </c>
      <c r="T18" s="79" t="str">
        <f t="shared" si="30"/>
        <v/>
      </c>
      <c r="U18" s="79" t="str">
        <f t="shared" ref="U18:U19" si="41">IF(T18&gt;0,T18,0)</f>
        <v/>
      </c>
      <c r="V18" s="87">
        <f t="shared" ref="V18:V19" si="42">IF(T18&lt;0,T18*(-1),0)</f>
        <v>0</v>
      </c>
      <c r="W18" s="79" t="str">
        <f t="shared" si="31"/>
        <v/>
      </c>
      <c r="X18" s="79" t="str">
        <f t="shared" si="32"/>
        <v/>
      </c>
      <c r="Y18" s="79" t="str">
        <f t="shared" ref="Y18:Y19" si="43">IF(X18&gt;0,X18,0)</f>
        <v/>
      </c>
      <c r="Z18" s="79">
        <f t="shared" ref="Z18:Z19" si="44">IF(X18&lt;0,X18*(-1),0)</f>
        <v>0</v>
      </c>
      <c r="AA18" s="79" t="str">
        <f t="shared" si="33"/>
        <v/>
      </c>
      <c r="AE18" s="55"/>
      <c r="AL18" s="53"/>
    </row>
    <row r="19" spans="1:38" s="11" customFormat="1" ht="14.25" customHeight="1" x14ac:dyDescent="0.35">
      <c r="A19" s="47">
        <v>45936</v>
      </c>
      <c r="B19" s="48"/>
      <c r="C19" s="49"/>
      <c r="D19" s="42"/>
      <c r="E19" s="50"/>
      <c r="F19" s="51"/>
      <c r="G19" s="75">
        <f t="shared" si="34"/>
        <v>0</v>
      </c>
      <c r="H19" s="50"/>
      <c r="I19" s="51"/>
      <c r="J19" s="75">
        <f t="shared" si="35"/>
        <v>0</v>
      </c>
      <c r="K19" s="75">
        <f t="shared" si="36"/>
        <v>0</v>
      </c>
      <c r="L19" s="50"/>
      <c r="M19" s="51"/>
      <c r="N19" s="75">
        <f t="shared" si="37"/>
        <v>0</v>
      </c>
      <c r="O19" s="50"/>
      <c r="P19" s="51"/>
      <c r="Q19" s="75">
        <f t="shared" si="38"/>
        <v>0</v>
      </c>
      <c r="R19" s="75">
        <f t="shared" si="39"/>
        <v>0</v>
      </c>
      <c r="S19" s="85">
        <f t="shared" si="40"/>
        <v>0</v>
      </c>
      <c r="T19" s="75" t="str">
        <f t="shared" ref="T19" si="45">IF(B19="av",($E$7)*(-1),IF(B19="df",($E$7)*(-1),IF(D19="X","",IF(B19="sd",ROUND(S19-($E$7*(1-$AE$4)),10),IF(S19=0,"",ROUND(S19-$E$7,10))))))</f>
        <v/>
      </c>
      <c r="U19" s="75" t="str">
        <f t="shared" si="41"/>
        <v/>
      </c>
      <c r="V19" s="88">
        <f t="shared" si="42"/>
        <v>0</v>
      </c>
      <c r="W19" s="75" t="str">
        <f t="shared" ref="W19" si="46">IF(U19=V19,U19,IF(V19&gt;0,V19,U19))</f>
        <v/>
      </c>
      <c r="X19" s="85" t="str">
        <f t="shared" ref="X19" si="47">IF(D19="X",ROUND(S19-$E$7,10),"")</f>
        <v/>
      </c>
      <c r="Y19" s="75" t="str">
        <f t="shared" si="43"/>
        <v/>
      </c>
      <c r="Z19" s="88">
        <f t="shared" si="44"/>
        <v>0</v>
      </c>
      <c r="AA19" s="75" t="str">
        <f t="shared" ref="AA19" si="48">IF(Y19=Z19,Y19,IF(Z19&gt;0,Z19,Y19))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45937</v>
      </c>
      <c r="B20" s="48"/>
      <c r="C20" s="49"/>
      <c r="D20" s="42"/>
      <c r="E20" s="50"/>
      <c r="F20" s="51"/>
      <c r="G20" s="75">
        <f t="shared" ref="G20:G26" si="49">IF(E20="",0,CONCATENATE(E20,":",F20))</f>
        <v>0</v>
      </c>
      <c r="H20" s="50"/>
      <c r="I20" s="51"/>
      <c r="J20" s="75">
        <f t="shared" ref="J20:J26" si="50">IF(H20="",0,CONCATENATE(H20,":",I20))</f>
        <v>0</v>
      </c>
      <c r="K20" s="75">
        <f t="shared" ref="K20:K26" si="51">J20-G20</f>
        <v>0</v>
      </c>
      <c r="L20" s="50"/>
      <c r="M20" s="51"/>
      <c r="N20" s="75">
        <f t="shared" ref="N20:N26" si="52">IF(L20="",0,CONCATENATE(L20,":",M20))</f>
        <v>0</v>
      </c>
      <c r="O20" s="50"/>
      <c r="P20" s="51"/>
      <c r="Q20" s="75">
        <f t="shared" ref="Q20:Q26" si="53">IF(O20="",0,CONCATENATE(O20,":",P20))</f>
        <v>0</v>
      </c>
      <c r="R20" s="75">
        <f t="shared" ref="R20:R26" si="54">Q20-N20</f>
        <v>0</v>
      </c>
      <c r="S20" s="85">
        <f t="shared" ref="S20:S26" si="55">K20+R20</f>
        <v>0</v>
      </c>
      <c r="T20" s="75" t="str">
        <f t="shared" ref="T20:T23" si="56">IF(B20="av",($E$7)*(-1),IF(B20="df",($E$7)*(-1),IF(D20="X","",IF(B20="sd",ROUND(S20-($E$7*(1-$AE$4)),10),IF(S20=0,"",ROUND(S20-$E$7,10))))))</f>
        <v/>
      </c>
      <c r="U20" s="75" t="str">
        <f t="shared" ref="U20:U26" si="57">IF(T20&gt;0,T20,0)</f>
        <v/>
      </c>
      <c r="V20" s="88">
        <f t="shared" ref="V20:V26" si="58">IF(T20&lt;0,T20*(-1),0)</f>
        <v>0</v>
      </c>
      <c r="W20" s="75" t="str">
        <f t="shared" ref="W20:W23" si="59">IF(U20=V20,U20,IF(V20&gt;0,V20,U20))</f>
        <v/>
      </c>
      <c r="X20" s="85" t="str">
        <f t="shared" ref="X20:X23" si="60">IF(D20="X",ROUND(S20-$E$7,10),"")</f>
        <v/>
      </c>
      <c r="Y20" s="75" t="str">
        <f t="shared" ref="Y20:Y26" si="61">IF(X20&gt;0,X20,0)</f>
        <v/>
      </c>
      <c r="Z20" s="88">
        <f t="shared" ref="Z20:Z26" si="62">IF(X20&lt;0,X20*(-1),0)</f>
        <v>0</v>
      </c>
      <c r="AA20" s="75" t="str">
        <f t="shared" ref="AA20:AA23" si="63">IF(Y20=Z20,Y20,IF(Z20&gt;0,Z20,Y20))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45938</v>
      </c>
      <c r="B21" s="48"/>
      <c r="C21" s="49"/>
      <c r="D21" s="42"/>
      <c r="E21" s="50"/>
      <c r="F21" s="51"/>
      <c r="G21" s="75">
        <f t="shared" si="49"/>
        <v>0</v>
      </c>
      <c r="H21" s="50"/>
      <c r="I21" s="51"/>
      <c r="J21" s="75">
        <f t="shared" si="50"/>
        <v>0</v>
      </c>
      <c r="K21" s="75">
        <f t="shared" si="51"/>
        <v>0</v>
      </c>
      <c r="L21" s="50"/>
      <c r="M21" s="51"/>
      <c r="N21" s="75">
        <f t="shared" si="52"/>
        <v>0</v>
      </c>
      <c r="O21" s="50"/>
      <c r="P21" s="51"/>
      <c r="Q21" s="75">
        <f t="shared" si="53"/>
        <v>0</v>
      </c>
      <c r="R21" s="75">
        <f t="shared" si="54"/>
        <v>0</v>
      </c>
      <c r="S21" s="85">
        <f t="shared" si="55"/>
        <v>0</v>
      </c>
      <c r="T21" s="75" t="str">
        <f t="shared" si="56"/>
        <v/>
      </c>
      <c r="U21" s="75" t="str">
        <f t="shared" si="57"/>
        <v/>
      </c>
      <c r="V21" s="88">
        <f t="shared" si="58"/>
        <v>0</v>
      </c>
      <c r="W21" s="75" t="str">
        <f t="shared" si="59"/>
        <v/>
      </c>
      <c r="X21" s="85" t="str">
        <f t="shared" si="60"/>
        <v/>
      </c>
      <c r="Y21" s="75" t="str">
        <f t="shared" si="61"/>
        <v/>
      </c>
      <c r="Z21" s="88">
        <f t="shared" si="62"/>
        <v>0</v>
      </c>
      <c r="AA21" s="75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45939</v>
      </c>
      <c r="B22" s="48"/>
      <c r="C22" s="49"/>
      <c r="D22" s="42"/>
      <c r="E22" s="50"/>
      <c r="F22" s="51"/>
      <c r="G22" s="75">
        <f t="shared" si="49"/>
        <v>0</v>
      </c>
      <c r="H22" s="50"/>
      <c r="I22" s="51"/>
      <c r="J22" s="75">
        <f t="shared" si="50"/>
        <v>0</v>
      </c>
      <c r="K22" s="75">
        <f t="shared" si="51"/>
        <v>0</v>
      </c>
      <c r="L22" s="50"/>
      <c r="M22" s="51"/>
      <c r="N22" s="75">
        <f t="shared" si="52"/>
        <v>0</v>
      </c>
      <c r="O22" s="50"/>
      <c r="P22" s="51"/>
      <c r="Q22" s="75">
        <f t="shared" si="53"/>
        <v>0</v>
      </c>
      <c r="R22" s="75">
        <f t="shared" si="54"/>
        <v>0</v>
      </c>
      <c r="S22" s="85">
        <f t="shared" si="55"/>
        <v>0</v>
      </c>
      <c r="T22" s="75" t="str">
        <f t="shared" si="56"/>
        <v/>
      </c>
      <c r="U22" s="75" t="str">
        <f t="shared" si="57"/>
        <v/>
      </c>
      <c r="V22" s="88">
        <f t="shared" si="58"/>
        <v>0</v>
      </c>
      <c r="W22" s="75" t="str">
        <f t="shared" si="59"/>
        <v/>
      </c>
      <c r="X22" s="85" t="str">
        <f t="shared" si="60"/>
        <v/>
      </c>
      <c r="Y22" s="75" t="str">
        <f t="shared" si="61"/>
        <v/>
      </c>
      <c r="Z22" s="88">
        <f t="shared" si="62"/>
        <v>0</v>
      </c>
      <c r="AA22" s="75" t="str">
        <f t="shared" si="63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45940</v>
      </c>
      <c r="B23" s="48"/>
      <c r="C23" s="49"/>
      <c r="D23" s="42"/>
      <c r="E23" s="50"/>
      <c r="F23" s="51"/>
      <c r="G23" s="75">
        <f t="shared" si="49"/>
        <v>0</v>
      </c>
      <c r="H23" s="50"/>
      <c r="I23" s="51"/>
      <c r="J23" s="75">
        <f t="shared" si="50"/>
        <v>0</v>
      </c>
      <c r="K23" s="75">
        <f t="shared" si="51"/>
        <v>0</v>
      </c>
      <c r="L23" s="50"/>
      <c r="M23" s="51"/>
      <c r="N23" s="75">
        <f t="shared" si="52"/>
        <v>0</v>
      </c>
      <c r="O23" s="50"/>
      <c r="P23" s="51"/>
      <c r="Q23" s="75">
        <f t="shared" si="53"/>
        <v>0</v>
      </c>
      <c r="R23" s="75">
        <f t="shared" si="54"/>
        <v>0</v>
      </c>
      <c r="S23" s="85">
        <f t="shared" si="55"/>
        <v>0</v>
      </c>
      <c r="T23" s="75" t="str">
        <f t="shared" si="56"/>
        <v/>
      </c>
      <c r="U23" s="75" t="str">
        <f t="shared" si="57"/>
        <v/>
      </c>
      <c r="V23" s="88">
        <f t="shared" si="58"/>
        <v>0</v>
      </c>
      <c r="W23" s="75" t="str">
        <f t="shared" si="59"/>
        <v/>
      </c>
      <c r="X23" s="85" t="str">
        <f t="shared" si="60"/>
        <v/>
      </c>
      <c r="Y23" s="75" t="str">
        <f t="shared" si="61"/>
        <v/>
      </c>
      <c r="Z23" s="88">
        <f t="shared" si="62"/>
        <v>0</v>
      </c>
      <c r="AA23" s="75" t="str">
        <f t="shared" si="63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45941</v>
      </c>
      <c r="B24" s="41"/>
      <c r="C24" s="42"/>
      <c r="D24" s="42"/>
      <c r="E24" s="43"/>
      <c r="F24" s="44"/>
      <c r="G24" s="75">
        <f t="shared" ref="G24" si="64">IF(E24="",0,CONCATENATE(E24,":",F24))</f>
        <v>0</v>
      </c>
      <c r="H24" s="43"/>
      <c r="I24" s="44"/>
      <c r="J24" s="75">
        <f t="shared" ref="J24" si="65">IF(H24="",0,CONCATENATE(H24,":",I24))</f>
        <v>0</v>
      </c>
      <c r="K24" s="79">
        <f t="shared" ref="K24" si="66">J24-G24</f>
        <v>0</v>
      </c>
      <c r="L24" s="43"/>
      <c r="M24" s="44"/>
      <c r="N24" s="75">
        <f t="shared" ref="N24" si="67">IF(L24="",0,CONCATENATE(L24,":",M24))</f>
        <v>0</v>
      </c>
      <c r="O24" s="43"/>
      <c r="P24" s="44"/>
      <c r="Q24" s="75">
        <f t="shared" ref="Q24" si="68">IF(O24="",0,CONCATENATE(O24,":",P24))</f>
        <v>0</v>
      </c>
      <c r="R24" s="79">
        <f t="shared" ref="R24" si="69">Q24-N24</f>
        <v>0</v>
      </c>
      <c r="S24" s="79">
        <f t="shared" ref="S24" si="70">K24+R24</f>
        <v>0</v>
      </c>
      <c r="T24" s="79" t="str">
        <f t="shared" ref="T24:T39" si="71">IF($D24="X","",IF($S24=0,"",ROUND($S24,10)))</f>
        <v/>
      </c>
      <c r="U24" s="79" t="str">
        <f t="shared" ref="U24" si="72">IF(T24&gt;0,T24,0)</f>
        <v/>
      </c>
      <c r="V24" s="87">
        <f t="shared" ref="V24" si="73">IF(T24&lt;0,T24*(-1),0)</f>
        <v>0</v>
      </c>
      <c r="W24" s="79" t="str">
        <f t="shared" ref="W24:W39" si="74">IF($D24="X","",IF($S24=0,"",ROUND($S24,10)))</f>
        <v/>
      </c>
      <c r="X24" s="79" t="str">
        <f t="shared" ref="X24:X39" si="75">IF($D24="X",ROUND($S24,10),"")</f>
        <v/>
      </c>
      <c r="Y24" s="79" t="str">
        <f t="shared" ref="Y24" si="76">IF(X24&gt;0,X24,0)</f>
        <v/>
      </c>
      <c r="Z24" s="79">
        <f t="shared" ref="Z24" si="77">IF(X24&lt;0,X24*(-1),0)</f>
        <v>0</v>
      </c>
      <c r="AA24" s="79" t="str">
        <f t="shared" ref="AA24:AA39" si="78">IF($D24="X",ROUND($S24,10),"")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45942</v>
      </c>
      <c r="B25" s="41"/>
      <c r="C25" s="42"/>
      <c r="D25" s="42"/>
      <c r="E25" s="43"/>
      <c r="F25" s="44"/>
      <c r="G25" s="75">
        <f t="shared" si="49"/>
        <v>0</v>
      </c>
      <c r="H25" s="43"/>
      <c r="I25" s="44"/>
      <c r="J25" s="75">
        <f t="shared" si="50"/>
        <v>0</v>
      </c>
      <c r="K25" s="79">
        <f t="shared" si="51"/>
        <v>0</v>
      </c>
      <c r="L25" s="43"/>
      <c r="M25" s="44"/>
      <c r="N25" s="75">
        <f t="shared" si="52"/>
        <v>0</v>
      </c>
      <c r="O25" s="43"/>
      <c r="P25" s="44"/>
      <c r="Q25" s="75">
        <f t="shared" si="53"/>
        <v>0</v>
      </c>
      <c r="R25" s="79">
        <f t="shared" si="54"/>
        <v>0</v>
      </c>
      <c r="S25" s="79">
        <f t="shared" si="55"/>
        <v>0</v>
      </c>
      <c r="T25" s="79" t="str">
        <f t="shared" si="71"/>
        <v/>
      </c>
      <c r="U25" s="79" t="str">
        <f t="shared" si="57"/>
        <v/>
      </c>
      <c r="V25" s="87">
        <f t="shared" si="58"/>
        <v>0</v>
      </c>
      <c r="W25" s="79" t="str">
        <f t="shared" si="74"/>
        <v/>
      </c>
      <c r="X25" s="79" t="str">
        <f t="shared" si="75"/>
        <v/>
      </c>
      <c r="Y25" s="79" t="str">
        <f t="shared" si="61"/>
        <v/>
      </c>
      <c r="Z25" s="79">
        <f t="shared" si="62"/>
        <v>0</v>
      </c>
      <c r="AA25" s="79" t="str">
        <f t="shared" si="78"/>
        <v/>
      </c>
      <c r="AC25" s="45" t="s">
        <v>32</v>
      </c>
      <c r="AD25" s="45"/>
      <c r="AE25" s="46">
        <f>AE23+(AE24*0.5)+Sep!AE25</f>
        <v>0</v>
      </c>
    </row>
    <row r="26" spans="1:38" s="11" customFormat="1" ht="14.25" customHeight="1" x14ac:dyDescent="0.35">
      <c r="A26" s="47">
        <v>45943</v>
      </c>
      <c r="B26" s="48"/>
      <c r="C26" s="49"/>
      <c r="D26" s="42"/>
      <c r="E26" s="50"/>
      <c r="F26" s="51"/>
      <c r="G26" s="75">
        <f t="shared" si="49"/>
        <v>0</v>
      </c>
      <c r="H26" s="50"/>
      <c r="I26" s="51"/>
      <c r="J26" s="75">
        <f t="shared" si="50"/>
        <v>0</v>
      </c>
      <c r="K26" s="75">
        <f t="shared" si="51"/>
        <v>0</v>
      </c>
      <c r="L26" s="50"/>
      <c r="M26" s="51"/>
      <c r="N26" s="75">
        <f t="shared" si="52"/>
        <v>0</v>
      </c>
      <c r="O26" s="50"/>
      <c r="P26" s="51"/>
      <c r="Q26" s="75">
        <f t="shared" si="53"/>
        <v>0</v>
      </c>
      <c r="R26" s="75">
        <f t="shared" si="54"/>
        <v>0</v>
      </c>
      <c r="S26" s="85">
        <f t="shared" si="55"/>
        <v>0</v>
      </c>
      <c r="T26" s="75" t="str">
        <f t="shared" ref="T26" si="79">IF(B26="av",($E$7)*(-1),IF(B26="df",($E$7)*(-1),IF(D26="X","",IF(B26="sd",ROUND(S26-($E$7*(1-$AE$4)),10),IF(S26=0,"",ROUND(S26-$E$7,10))))))</f>
        <v/>
      </c>
      <c r="U26" s="75" t="str">
        <f t="shared" si="57"/>
        <v/>
      </c>
      <c r="V26" s="88">
        <f t="shared" si="58"/>
        <v>0</v>
      </c>
      <c r="W26" s="75" t="str">
        <f t="shared" ref="W26" si="80">IF(U26=V26,U26,IF(V26&gt;0,V26,U26))</f>
        <v/>
      </c>
      <c r="X26" s="85" t="str">
        <f t="shared" ref="X26" si="81">IF(D26="X",ROUND(S26-$E$7,10),"")</f>
        <v/>
      </c>
      <c r="Y26" s="75" t="str">
        <f t="shared" si="61"/>
        <v/>
      </c>
      <c r="Z26" s="88">
        <f t="shared" si="62"/>
        <v>0</v>
      </c>
      <c r="AA26" s="75" t="str">
        <f t="shared" ref="AA26" si="82">IF(Y26=Z26,Y26,IF(Z26&gt;0,Z26,Y26))</f>
        <v/>
      </c>
      <c r="AE26" s="25"/>
    </row>
    <row r="27" spans="1:38" s="11" customFormat="1" ht="14.25" customHeight="1" x14ac:dyDescent="0.35">
      <c r="A27" s="47">
        <v>45944</v>
      </c>
      <c r="B27" s="48"/>
      <c r="C27" s="49"/>
      <c r="D27" s="42"/>
      <c r="E27" s="50"/>
      <c r="F27" s="51"/>
      <c r="G27" s="75">
        <f t="shared" ref="G27:G44" si="83">IF(E27="",0,CONCATENATE(E27,":",F27))</f>
        <v>0</v>
      </c>
      <c r="H27" s="50"/>
      <c r="I27" s="51"/>
      <c r="J27" s="75">
        <f t="shared" ref="J27:J44" si="84">IF(H27="",0,CONCATENATE(H27,":",I27))</f>
        <v>0</v>
      </c>
      <c r="K27" s="75">
        <f t="shared" ref="K27:K44" si="85">J27-G27</f>
        <v>0</v>
      </c>
      <c r="L27" s="50"/>
      <c r="M27" s="51"/>
      <c r="N27" s="75">
        <f t="shared" ref="N27:N44" si="86">IF(L27="",0,CONCATENATE(L27,":",M27))</f>
        <v>0</v>
      </c>
      <c r="O27" s="50"/>
      <c r="P27" s="51"/>
      <c r="Q27" s="75">
        <f t="shared" ref="Q27:Q44" si="87">IF(O27="",0,CONCATENATE(O27,":",P27))</f>
        <v>0</v>
      </c>
      <c r="R27" s="75">
        <f t="shared" ref="R27:R44" si="88">Q27-N27</f>
        <v>0</v>
      </c>
      <c r="S27" s="85">
        <f t="shared" ref="S27:S44" si="89">K27+R27</f>
        <v>0</v>
      </c>
      <c r="T27" s="75" t="str">
        <f t="shared" ref="T27:T30" si="90">IF(B27="av",($E$7)*(-1),IF(B27="df",($E$7)*(-1),IF(D27="X","",IF(B27="sd",ROUND(S27-($E$7*(1-$AE$4)),10),IF(S27=0,"",ROUND(S27-$E$7,10))))))</f>
        <v/>
      </c>
      <c r="U27" s="75" t="str">
        <f t="shared" ref="U27:U44" si="91">IF(T27&gt;0,T27,0)</f>
        <v/>
      </c>
      <c r="V27" s="88">
        <f t="shared" ref="V27:V44" si="92">IF(T27&lt;0,T27*(-1),0)</f>
        <v>0</v>
      </c>
      <c r="W27" s="75" t="str">
        <f t="shared" ref="W27:W30" si="93">IF(U27=V27,U27,IF(V27&gt;0,V27,U27))</f>
        <v/>
      </c>
      <c r="X27" s="85" t="str">
        <f t="shared" ref="X27:X30" si="94">IF(D27="X",ROUND(S27-$E$7,10),"")</f>
        <v/>
      </c>
      <c r="Y27" s="75" t="str">
        <f t="shared" ref="Y27:Y44" si="95">IF(X27&gt;0,X27,0)</f>
        <v/>
      </c>
      <c r="Z27" s="88">
        <f t="shared" ref="Z27:Z44" si="96">IF(X27&lt;0,X27*(-1),0)</f>
        <v>0</v>
      </c>
      <c r="AA27" s="75" t="str">
        <f t="shared" ref="AA27:AA30" si="97">IF(Y27=Z27,Y27,IF(Z27&gt;0,Z27,Y27))</f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45945</v>
      </c>
      <c r="B28" s="48"/>
      <c r="C28" s="49"/>
      <c r="D28" s="42"/>
      <c r="E28" s="50"/>
      <c r="F28" s="51"/>
      <c r="G28" s="75">
        <f t="shared" si="83"/>
        <v>0</v>
      </c>
      <c r="H28" s="50"/>
      <c r="I28" s="51"/>
      <c r="J28" s="75">
        <f t="shared" si="84"/>
        <v>0</v>
      </c>
      <c r="K28" s="75">
        <f t="shared" si="85"/>
        <v>0</v>
      </c>
      <c r="L28" s="50"/>
      <c r="M28" s="51"/>
      <c r="N28" s="75">
        <f t="shared" si="86"/>
        <v>0</v>
      </c>
      <c r="O28" s="50"/>
      <c r="P28" s="51"/>
      <c r="Q28" s="75">
        <f t="shared" si="87"/>
        <v>0</v>
      </c>
      <c r="R28" s="75">
        <f t="shared" si="88"/>
        <v>0</v>
      </c>
      <c r="S28" s="85">
        <f t="shared" si="89"/>
        <v>0</v>
      </c>
      <c r="T28" s="75" t="str">
        <f t="shared" si="90"/>
        <v/>
      </c>
      <c r="U28" s="75" t="str">
        <f t="shared" si="91"/>
        <v/>
      </c>
      <c r="V28" s="88">
        <f t="shared" si="92"/>
        <v>0</v>
      </c>
      <c r="W28" s="75" t="str">
        <f t="shared" si="93"/>
        <v/>
      </c>
      <c r="X28" s="85" t="str">
        <f t="shared" si="94"/>
        <v/>
      </c>
      <c r="Y28" s="75" t="str">
        <f t="shared" si="95"/>
        <v/>
      </c>
      <c r="Z28" s="88">
        <f t="shared" si="96"/>
        <v>0</v>
      </c>
      <c r="AA28" s="75" t="str">
        <f t="shared" si="97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45946</v>
      </c>
      <c r="B29" s="48"/>
      <c r="C29" s="49"/>
      <c r="D29" s="42"/>
      <c r="E29" s="50"/>
      <c r="F29" s="51"/>
      <c r="G29" s="75">
        <f t="shared" si="83"/>
        <v>0</v>
      </c>
      <c r="H29" s="50"/>
      <c r="I29" s="51"/>
      <c r="J29" s="75">
        <f t="shared" si="84"/>
        <v>0</v>
      </c>
      <c r="K29" s="75">
        <f t="shared" si="85"/>
        <v>0</v>
      </c>
      <c r="L29" s="50"/>
      <c r="M29" s="51"/>
      <c r="N29" s="75">
        <f t="shared" si="86"/>
        <v>0</v>
      </c>
      <c r="O29" s="50"/>
      <c r="P29" s="51"/>
      <c r="Q29" s="75">
        <f t="shared" si="87"/>
        <v>0</v>
      </c>
      <c r="R29" s="75">
        <f t="shared" si="88"/>
        <v>0</v>
      </c>
      <c r="S29" s="85">
        <f t="shared" si="89"/>
        <v>0</v>
      </c>
      <c r="T29" s="75" t="str">
        <f t="shared" si="90"/>
        <v/>
      </c>
      <c r="U29" s="75" t="str">
        <f t="shared" si="91"/>
        <v/>
      </c>
      <c r="V29" s="88">
        <f t="shared" si="92"/>
        <v>0</v>
      </c>
      <c r="W29" s="75" t="str">
        <f t="shared" si="93"/>
        <v/>
      </c>
      <c r="X29" s="85" t="str">
        <f t="shared" si="94"/>
        <v/>
      </c>
      <c r="Y29" s="75" t="str">
        <f t="shared" si="95"/>
        <v/>
      </c>
      <c r="Z29" s="88">
        <f t="shared" si="96"/>
        <v>0</v>
      </c>
      <c r="AA29" s="75" t="str">
        <f t="shared" si="97"/>
        <v/>
      </c>
      <c r="AC29" s="45" t="s">
        <v>34</v>
      </c>
      <c r="AD29" s="92">
        <f>AD28+Sep!AD29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45947</v>
      </c>
      <c r="B30" s="48"/>
      <c r="C30" s="49"/>
      <c r="D30" s="42"/>
      <c r="E30" s="50"/>
      <c r="F30" s="51"/>
      <c r="G30" s="75">
        <f t="shared" si="83"/>
        <v>0</v>
      </c>
      <c r="H30" s="50"/>
      <c r="I30" s="51"/>
      <c r="J30" s="75">
        <f t="shared" si="84"/>
        <v>0</v>
      </c>
      <c r="K30" s="75">
        <f t="shared" si="85"/>
        <v>0</v>
      </c>
      <c r="L30" s="50"/>
      <c r="M30" s="51"/>
      <c r="N30" s="75">
        <f t="shared" si="86"/>
        <v>0</v>
      </c>
      <c r="O30" s="50"/>
      <c r="P30" s="51"/>
      <c r="Q30" s="75">
        <f t="shared" si="87"/>
        <v>0</v>
      </c>
      <c r="R30" s="75">
        <f t="shared" si="88"/>
        <v>0</v>
      </c>
      <c r="S30" s="85">
        <f t="shared" si="89"/>
        <v>0</v>
      </c>
      <c r="T30" s="75" t="str">
        <f t="shared" si="90"/>
        <v/>
      </c>
      <c r="U30" s="75" t="str">
        <f t="shared" si="91"/>
        <v/>
      </c>
      <c r="V30" s="88">
        <f t="shared" si="92"/>
        <v>0</v>
      </c>
      <c r="W30" s="75" t="str">
        <f t="shared" si="93"/>
        <v/>
      </c>
      <c r="X30" s="85" t="str">
        <f t="shared" si="94"/>
        <v/>
      </c>
      <c r="Y30" s="75" t="str">
        <f t="shared" si="95"/>
        <v/>
      </c>
      <c r="Z30" s="88">
        <f t="shared" si="96"/>
        <v>0</v>
      </c>
      <c r="AA30" s="75" t="str">
        <f t="shared" si="97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45948</v>
      </c>
      <c r="B31" s="41"/>
      <c r="C31" s="42"/>
      <c r="D31" s="42"/>
      <c r="E31" s="43"/>
      <c r="F31" s="44"/>
      <c r="G31" s="75">
        <f t="shared" ref="G31" si="98">IF(E31="",0,CONCATENATE(E31,":",F31))</f>
        <v>0</v>
      </c>
      <c r="H31" s="43"/>
      <c r="I31" s="44"/>
      <c r="J31" s="75">
        <f t="shared" ref="J31" si="99">IF(H31="",0,CONCATENATE(H31,":",I31))</f>
        <v>0</v>
      </c>
      <c r="K31" s="79">
        <f t="shared" ref="K31" si="100">J31-G31</f>
        <v>0</v>
      </c>
      <c r="L31" s="43"/>
      <c r="M31" s="44"/>
      <c r="N31" s="75">
        <f t="shared" ref="N31" si="101">IF(L31="",0,CONCATENATE(L31,":",M31))</f>
        <v>0</v>
      </c>
      <c r="O31" s="43"/>
      <c r="P31" s="44"/>
      <c r="Q31" s="75">
        <f t="shared" ref="Q31" si="102">IF(O31="",0,CONCATENATE(O31,":",P31))</f>
        <v>0</v>
      </c>
      <c r="R31" s="79">
        <f t="shared" ref="R31" si="103">Q31-N31</f>
        <v>0</v>
      </c>
      <c r="S31" s="79">
        <f t="shared" ref="S31" si="104">K31+R31</f>
        <v>0</v>
      </c>
      <c r="T31" s="79" t="str">
        <f t="shared" si="71"/>
        <v/>
      </c>
      <c r="U31" s="79" t="str">
        <f t="shared" ref="U31" si="105">IF(T31&gt;0,T31,0)</f>
        <v/>
      </c>
      <c r="V31" s="87">
        <f t="shared" ref="V31" si="106">IF(T31&lt;0,T31*(-1),0)</f>
        <v>0</v>
      </c>
      <c r="W31" s="79" t="str">
        <f t="shared" si="74"/>
        <v/>
      </c>
      <c r="X31" s="79" t="str">
        <f t="shared" si="75"/>
        <v/>
      </c>
      <c r="Y31" s="79" t="str">
        <f t="shared" ref="Y31" si="107">IF(X31&gt;0,X31,0)</f>
        <v/>
      </c>
      <c r="Z31" s="79">
        <f t="shared" ref="Z31" si="108">IF(X31&lt;0,X31*(-1),0)</f>
        <v>0</v>
      </c>
      <c r="AA31" s="79" t="str">
        <f t="shared" si="78"/>
        <v/>
      </c>
      <c r="AE31" s="25"/>
    </row>
    <row r="32" spans="1:38" s="11" customFormat="1" ht="14.25" customHeight="1" x14ac:dyDescent="0.35">
      <c r="A32" s="40">
        <v>45949</v>
      </c>
      <c r="B32" s="41"/>
      <c r="C32" s="42"/>
      <c r="D32" s="42"/>
      <c r="E32" s="43"/>
      <c r="F32" s="44"/>
      <c r="G32" s="75">
        <f t="shared" si="83"/>
        <v>0</v>
      </c>
      <c r="H32" s="43"/>
      <c r="I32" s="44"/>
      <c r="J32" s="75">
        <f t="shared" si="84"/>
        <v>0</v>
      </c>
      <c r="K32" s="79">
        <f t="shared" si="85"/>
        <v>0</v>
      </c>
      <c r="L32" s="43"/>
      <c r="M32" s="44"/>
      <c r="N32" s="75">
        <f t="shared" si="86"/>
        <v>0</v>
      </c>
      <c r="O32" s="43"/>
      <c r="P32" s="44"/>
      <c r="Q32" s="75">
        <f t="shared" si="87"/>
        <v>0</v>
      </c>
      <c r="R32" s="79">
        <f t="shared" si="88"/>
        <v>0</v>
      </c>
      <c r="S32" s="79">
        <f t="shared" si="89"/>
        <v>0</v>
      </c>
      <c r="T32" s="79" t="str">
        <f t="shared" si="71"/>
        <v/>
      </c>
      <c r="U32" s="79" t="str">
        <f t="shared" si="91"/>
        <v/>
      </c>
      <c r="V32" s="87">
        <f t="shared" si="92"/>
        <v>0</v>
      </c>
      <c r="W32" s="79" t="str">
        <f t="shared" si="74"/>
        <v/>
      </c>
      <c r="X32" s="79" t="str">
        <f t="shared" si="75"/>
        <v/>
      </c>
      <c r="Y32" s="79" t="str">
        <f t="shared" si="95"/>
        <v/>
      </c>
      <c r="Z32" s="79">
        <f t="shared" si="96"/>
        <v>0</v>
      </c>
      <c r="AA32" s="79" t="str">
        <f t="shared" si="78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45950</v>
      </c>
      <c r="B33" s="48"/>
      <c r="C33" s="49"/>
      <c r="D33" s="42"/>
      <c r="E33" s="50"/>
      <c r="F33" s="51"/>
      <c r="G33" s="75">
        <f t="shared" ref="G33" si="109">IF(E33="",0,CONCATENATE(E33,":",F33))</f>
        <v>0</v>
      </c>
      <c r="H33" s="50"/>
      <c r="I33" s="51"/>
      <c r="J33" s="75">
        <f t="shared" ref="J33" si="110">IF(H33="",0,CONCATENATE(H33,":",I33))</f>
        <v>0</v>
      </c>
      <c r="K33" s="75">
        <f t="shared" ref="K33" si="111">J33-G33</f>
        <v>0</v>
      </c>
      <c r="L33" s="50"/>
      <c r="M33" s="51"/>
      <c r="N33" s="75">
        <f t="shared" ref="N33" si="112">IF(L33="",0,CONCATENATE(L33,":",M33))</f>
        <v>0</v>
      </c>
      <c r="O33" s="50"/>
      <c r="P33" s="51"/>
      <c r="Q33" s="75">
        <f t="shared" ref="Q33" si="113">IF(O33="",0,CONCATENATE(O33,":",P33))</f>
        <v>0</v>
      </c>
      <c r="R33" s="75">
        <f t="shared" ref="R33" si="114">Q33-N33</f>
        <v>0</v>
      </c>
      <c r="S33" s="85">
        <f t="shared" ref="S33" si="115">K33+R33</f>
        <v>0</v>
      </c>
      <c r="T33" s="75" t="str">
        <f t="shared" ref="T33" si="116">IF(B33="av",($E$7)*(-1),IF(B33="df",($E$7)*(-1),IF(D33="X","",IF(B33="sd",ROUND(S33-($E$7*(1-$AE$4)),10),IF(S33=0,"",ROUND(S33-$E$7,10))))))</f>
        <v/>
      </c>
      <c r="U33" s="75" t="str">
        <f t="shared" ref="U33" si="117">IF(T33&gt;0,T33,0)</f>
        <v/>
      </c>
      <c r="V33" s="88">
        <f t="shared" ref="V33" si="118">IF(T33&lt;0,T33*(-1),0)</f>
        <v>0</v>
      </c>
      <c r="W33" s="75" t="str">
        <f t="shared" ref="W33" si="119">IF(U33=V33,U33,IF(V33&gt;0,V33,U33))</f>
        <v/>
      </c>
      <c r="X33" s="85" t="str">
        <f t="shared" ref="X33" si="120">IF(D33="X",ROUND(S33-$E$7,10),"")</f>
        <v/>
      </c>
      <c r="Y33" s="75" t="str">
        <f t="shared" ref="Y33" si="121">IF(X33&gt;0,X33,0)</f>
        <v/>
      </c>
      <c r="Z33" s="88">
        <f t="shared" ref="Z33" si="122">IF(X33&lt;0,X33*(-1),0)</f>
        <v>0</v>
      </c>
      <c r="AA33" s="75" t="str">
        <f t="shared" ref="AA33" si="123">IF(Y33=Z33,Y33,IF(Z33&gt;0,Z33,Y33))</f>
        <v/>
      </c>
      <c r="AC33" s="58" t="s">
        <v>37</v>
      </c>
      <c r="AD33" s="58"/>
      <c r="AE33" s="60">
        <f>IF($AE$5-(COUNTIF(B$14:B$44,"f")+($AE$5-Sep!AE33))&gt;-1,Sep!AE33-COUNTIF(B$14:B$44,"f"),0)</f>
        <v>10</v>
      </c>
    </row>
    <row r="34" spans="1:31" s="11" customFormat="1" ht="14.25" customHeight="1" x14ac:dyDescent="0.35">
      <c r="A34" s="47">
        <v>45951</v>
      </c>
      <c r="B34" s="48"/>
      <c r="C34" s="49"/>
      <c r="D34" s="42"/>
      <c r="E34" s="50"/>
      <c r="F34" s="51"/>
      <c r="G34" s="75">
        <f t="shared" si="83"/>
        <v>0</v>
      </c>
      <c r="H34" s="50"/>
      <c r="I34" s="51"/>
      <c r="J34" s="75">
        <f t="shared" si="84"/>
        <v>0</v>
      </c>
      <c r="K34" s="75">
        <f t="shared" si="85"/>
        <v>0</v>
      </c>
      <c r="L34" s="50"/>
      <c r="M34" s="51"/>
      <c r="N34" s="75">
        <f t="shared" si="86"/>
        <v>0</v>
      </c>
      <c r="O34" s="50"/>
      <c r="P34" s="51"/>
      <c r="Q34" s="75">
        <f t="shared" si="87"/>
        <v>0</v>
      </c>
      <c r="R34" s="75">
        <f t="shared" si="88"/>
        <v>0</v>
      </c>
      <c r="S34" s="85">
        <f t="shared" si="89"/>
        <v>0</v>
      </c>
      <c r="T34" s="75" t="str">
        <f t="shared" ref="T34:T37" si="124">IF(B34="av",($E$7)*(-1),IF(B34="df",($E$7)*(-1),IF(D34="X","",IF(B34="sd",ROUND(S34-($E$7*(1-$AE$4)),10),IF(S34=0,"",ROUND(S34-$E$7,10))))))</f>
        <v/>
      </c>
      <c r="U34" s="75" t="str">
        <f t="shared" si="91"/>
        <v/>
      </c>
      <c r="V34" s="88">
        <f t="shared" si="92"/>
        <v>0</v>
      </c>
      <c r="W34" s="75" t="str">
        <f t="shared" ref="W34:W37" si="125">IF(U34=V34,U34,IF(V34&gt;0,V34,U34))</f>
        <v/>
      </c>
      <c r="X34" s="85" t="str">
        <f t="shared" ref="X34:X37" si="126">IF(D34="X",ROUND(S34-$E$7,10),"")</f>
        <v/>
      </c>
      <c r="Y34" s="75" t="str">
        <f t="shared" si="95"/>
        <v/>
      </c>
      <c r="Z34" s="88">
        <f t="shared" si="96"/>
        <v>0</v>
      </c>
      <c r="AA34" s="75" t="str">
        <f t="shared" ref="AA34:AA37" si="127">IF(Y34=Z34,Y34,IF(Z34&gt;0,Z34,Y34))</f>
        <v/>
      </c>
      <c r="AC34" s="61" t="s">
        <v>38</v>
      </c>
      <c r="AD34" s="61"/>
      <c r="AE34" s="46">
        <f>IF(Sep!AE34&gt;0,Sep!AE34+COUNTIF(B$14:B$44,"f"),IF(COUNTIF(B$14:B$44,"f")&gt;Sep!AE33,COUNTIF(B$14:B$44,"f")-Sep!AE33,0))</f>
        <v>0</v>
      </c>
    </row>
    <row r="35" spans="1:31" s="11" customFormat="1" ht="14.25" customHeight="1" x14ac:dyDescent="0.35">
      <c r="A35" s="47">
        <v>45952</v>
      </c>
      <c r="B35" s="48"/>
      <c r="C35" s="49"/>
      <c r="D35" s="42"/>
      <c r="E35" s="50"/>
      <c r="F35" s="51"/>
      <c r="G35" s="75">
        <f t="shared" si="83"/>
        <v>0</v>
      </c>
      <c r="H35" s="50"/>
      <c r="I35" s="51"/>
      <c r="J35" s="75">
        <f t="shared" si="84"/>
        <v>0</v>
      </c>
      <c r="K35" s="75">
        <f t="shared" si="85"/>
        <v>0</v>
      </c>
      <c r="L35" s="50"/>
      <c r="M35" s="51"/>
      <c r="N35" s="75">
        <f t="shared" si="86"/>
        <v>0</v>
      </c>
      <c r="O35" s="50"/>
      <c r="P35" s="51"/>
      <c r="Q35" s="75">
        <f t="shared" si="87"/>
        <v>0</v>
      </c>
      <c r="R35" s="75">
        <f t="shared" si="88"/>
        <v>0</v>
      </c>
      <c r="S35" s="85">
        <f t="shared" si="89"/>
        <v>0</v>
      </c>
      <c r="T35" s="75" t="str">
        <f t="shared" si="124"/>
        <v/>
      </c>
      <c r="U35" s="75" t="str">
        <f t="shared" si="91"/>
        <v/>
      </c>
      <c r="V35" s="88">
        <f t="shared" si="92"/>
        <v>0</v>
      </c>
      <c r="W35" s="75" t="str">
        <f t="shared" si="125"/>
        <v/>
      </c>
      <c r="X35" s="85" t="str">
        <f t="shared" si="126"/>
        <v/>
      </c>
      <c r="Y35" s="75" t="str">
        <f t="shared" si="95"/>
        <v/>
      </c>
      <c r="Z35" s="88">
        <f t="shared" si="96"/>
        <v>0</v>
      </c>
      <c r="AA35" s="75" t="str">
        <f t="shared" si="127"/>
        <v/>
      </c>
      <c r="AC35" s="58" t="s">
        <v>39</v>
      </c>
      <c r="AD35" s="58"/>
      <c r="AE35" s="60">
        <f>IF($AE$6-(COUNTIF(B$14:B$44,"s")+($AE$6-Sep!AE35))&gt;-1,Sep!AE35-COUNTIF(B$14:B$44,"s"),0)</f>
        <v>0</v>
      </c>
    </row>
    <row r="36" spans="1:31" s="11" customFormat="1" ht="14.25" customHeight="1" x14ac:dyDescent="0.35">
      <c r="A36" s="47">
        <v>45953</v>
      </c>
      <c r="B36" s="48"/>
      <c r="C36" s="49"/>
      <c r="D36" s="42"/>
      <c r="E36" s="50"/>
      <c r="F36" s="51"/>
      <c r="G36" s="75">
        <f t="shared" si="83"/>
        <v>0</v>
      </c>
      <c r="H36" s="50"/>
      <c r="I36" s="51"/>
      <c r="J36" s="75">
        <f t="shared" si="84"/>
        <v>0</v>
      </c>
      <c r="K36" s="75">
        <f t="shared" si="85"/>
        <v>0</v>
      </c>
      <c r="L36" s="50"/>
      <c r="M36" s="51"/>
      <c r="N36" s="75">
        <f t="shared" si="86"/>
        <v>0</v>
      </c>
      <c r="O36" s="50"/>
      <c r="P36" s="51"/>
      <c r="Q36" s="75">
        <f t="shared" si="87"/>
        <v>0</v>
      </c>
      <c r="R36" s="75">
        <f t="shared" si="88"/>
        <v>0</v>
      </c>
      <c r="S36" s="85">
        <f t="shared" si="89"/>
        <v>0</v>
      </c>
      <c r="T36" s="75" t="str">
        <f t="shared" si="124"/>
        <v/>
      </c>
      <c r="U36" s="75" t="str">
        <f t="shared" si="91"/>
        <v/>
      </c>
      <c r="V36" s="88">
        <f t="shared" si="92"/>
        <v>0</v>
      </c>
      <c r="W36" s="75" t="str">
        <f t="shared" si="125"/>
        <v/>
      </c>
      <c r="X36" s="85" t="str">
        <f t="shared" si="126"/>
        <v/>
      </c>
      <c r="Y36" s="75" t="str">
        <f t="shared" si="95"/>
        <v/>
      </c>
      <c r="Z36" s="88">
        <f t="shared" si="96"/>
        <v>0</v>
      </c>
      <c r="AA36" s="75" t="str">
        <f t="shared" si="127"/>
        <v/>
      </c>
      <c r="AC36" s="58" t="s">
        <v>40</v>
      </c>
      <c r="AD36" s="58"/>
      <c r="AE36" s="46">
        <f>COUNTIF(B$14:B$44,"vp")+Sep!AE36</f>
        <v>0</v>
      </c>
    </row>
    <row r="37" spans="1:31" s="11" customFormat="1" ht="14.25" customHeight="1" x14ac:dyDescent="0.35">
      <c r="A37" s="47">
        <v>45954</v>
      </c>
      <c r="B37" s="48"/>
      <c r="C37" s="49"/>
      <c r="D37" s="42"/>
      <c r="E37" s="50"/>
      <c r="F37" s="51"/>
      <c r="G37" s="75">
        <f t="shared" si="83"/>
        <v>0</v>
      </c>
      <c r="H37" s="50"/>
      <c r="I37" s="51"/>
      <c r="J37" s="75">
        <f t="shared" si="84"/>
        <v>0</v>
      </c>
      <c r="K37" s="75">
        <f t="shared" si="85"/>
        <v>0</v>
      </c>
      <c r="L37" s="50"/>
      <c r="M37" s="51"/>
      <c r="N37" s="75">
        <f t="shared" si="86"/>
        <v>0</v>
      </c>
      <c r="O37" s="50"/>
      <c r="P37" s="51"/>
      <c r="Q37" s="75">
        <f t="shared" si="87"/>
        <v>0</v>
      </c>
      <c r="R37" s="75">
        <f t="shared" si="88"/>
        <v>0</v>
      </c>
      <c r="S37" s="85">
        <f t="shared" si="89"/>
        <v>0</v>
      </c>
      <c r="T37" s="75" t="str">
        <f t="shared" si="124"/>
        <v/>
      </c>
      <c r="U37" s="75" t="str">
        <f t="shared" si="91"/>
        <v/>
      </c>
      <c r="V37" s="88">
        <f t="shared" si="92"/>
        <v>0</v>
      </c>
      <c r="W37" s="75" t="str">
        <f t="shared" si="125"/>
        <v/>
      </c>
      <c r="X37" s="85" t="str">
        <f t="shared" si="126"/>
        <v/>
      </c>
      <c r="Y37" s="75" t="str">
        <f t="shared" si="95"/>
        <v/>
      </c>
      <c r="Z37" s="88">
        <f t="shared" si="96"/>
        <v>0</v>
      </c>
      <c r="AA37" s="75" t="str">
        <f t="shared" si="127"/>
        <v/>
      </c>
      <c r="AC37" s="58" t="s">
        <v>41</v>
      </c>
      <c r="AD37" s="58"/>
      <c r="AE37" s="46">
        <f>COUNTIF(B$14:B$44,"sb")+Sep!AE37</f>
        <v>0</v>
      </c>
    </row>
    <row r="38" spans="1:31" s="11" customFormat="1" ht="14.25" customHeight="1" x14ac:dyDescent="0.35">
      <c r="A38" s="40">
        <v>45955</v>
      </c>
      <c r="B38" s="41"/>
      <c r="C38" s="42"/>
      <c r="D38" s="42"/>
      <c r="E38" s="43"/>
      <c r="F38" s="44"/>
      <c r="G38" s="75">
        <f t="shared" ref="G38" si="128">IF(E38="",0,CONCATENATE(E38,":",F38))</f>
        <v>0</v>
      </c>
      <c r="H38" s="43"/>
      <c r="I38" s="44"/>
      <c r="J38" s="75">
        <f t="shared" ref="J38" si="129">IF(H38="",0,CONCATENATE(H38,":",I38))</f>
        <v>0</v>
      </c>
      <c r="K38" s="79">
        <f t="shared" ref="K38" si="130">J38-G38</f>
        <v>0</v>
      </c>
      <c r="L38" s="43"/>
      <c r="M38" s="44"/>
      <c r="N38" s="75">
        <f t="shared" ref="N38" si="131">IF(L38="",0,CONCATENATE(L38,":",M38))</f>
        <v>0</v>
      </c>
      <c r="O38" s="43"/>
      <c r="P38" s="44"/>
      <c r="Q38" s="75">
        <f t="shared" ref="Q38" si="132">IF(O38="",0,CONCATENATE(O38,":",P38))</f>
        <v>0</v>
      </c>
      <c r="R38" s="79">
        <f t="shared" ref="R38" si="133">Q38-N38</f>
        <v>0</v>
      </c>
      <c r="S38" s="79">
        <f t="shared" ref="S38" si="134">K38+R38</f>
        <v>0</v>
      </c>
      <c r="T38" s="79" t="str">
        <f t="shared" si="71"/>
        <v/>
      </c>
      <c r="U38" s="79" t="str">
        <f t="shared" ref="U38" si="135">IF(T38&gt;0,T38,0)</f>
        <v/>
      </c>
      <c r="V38" s="87">
        <f t="shared" ref="V38" si="136">IF(T38&lt;0,T38*(-1),0)</f>
        <v>0</v>
      </c>
      <c r="W38" s="79" t="str">
        <f t="shared" si="74"/>
        <v/>
      </c>
      <c r="X38" s="79" t="str">
        <f t="shared" si="75"/>
        <v/>
      </c>
      <c r="Y38" s="79" t="str">
        <f t="shared" ref="Y38" si="137">IF(X38&gt;0,X38,0)</f>
        <v/>
      </c>
      <c r="Z38" s="79">
        <f t="shared" ref="Z38" si="138">IF(X38&lt;0,X38*(-1),0)</f>
        <v>0</v>
      </c>
      <c r="AA38" s="79" t="str">
        <f t="shared" si="78"/>
        <v/>
      </c>
      <c r="AC38" s="62" t="s">
        <v>42</v>
      </c>
      <c r="AD38" s="62"/>
      <c r="AE38" s="46">
        <f>COUNTIF(B$14:B$44,"sm")+Sep!AE38</f>
        <v>0</v>
      </c>
    </row>
    <row r="39" spans="1:31" s="11" customFormat="1" ht="14.25" customHeight="1" x14ac:dyDescent="0.35">
      <c r="A39" s="40">
        <v>45956</v>
      </c>
      <c r="B39" s="41"/>
      <c r="C39" s="42"/>
      <c r="D39" s="42"/>
      <c r="E39" s="43"/>
      <c r="F39" s="44"/>
      <c r="G39" s="75">
        <f t="shared" si="83"/>
        <v>0</v>
      </c>
      <c r="H39" s="43"/>
      <c r="I39" s="44"/>
      <c r="J39" s="75">
        <f t="shared" si="84"/>
        <v>0</v>
      </c>
      <c r="K39" s="79">
        <f t="shared" si="85"/>
        <v>0</v>
      </c>
      <c r="L39" s="43"/>
      <c r="M39" s="44"/>
      <c r="N39" s="75">
        <f t="shared" si="86"/>
        <v>0</v>
      </c>
      <c r="O39" s="43"/>
      <c r="P39" s="44"/>
      <c r="Q39" s="75">
        <f t="shared" si="87"/>
        <v>0</v>
      </c>
      <c r="R39" s="79">
        <f t="shared" si="88"/>
        <v>0</v>
      </c>
      <c r="S39" s="79">
        <f t="shared" si="89"/>
        <v>0</v>
      </c>
      <c r="T39" s="79" t="str">
        <f t="shared" si="71"/>
        <v/>
      </c>
      <c r="U39" s="79" t="str">
        <f t="shared" si="91"/>
        <v/>
      </c>
      <c r="V39" s="87">
        <f t="shared" si="92"/>
        <v>0</v>
      </c>
      <c r="W39" s="79" t="str">
        <f t="shared" si="74"/>
        <v/>
      </c>
      <c r="X39" s="79" t="str">
        <f t="shared" si="75"/>
        <v/>
      </c>
      <c r="Y39" s="79" t="str">
        <f t="shared" si="95"/>
        <v/>
      </c>
      <c r="Z39" s="79">
        <f t="shared" si="96"/>
        <v>0</v>
      </c>
      <c r="AA39" s="79" t="str">
        <f t="shared" si="78"/>
        <v/>
      </c>
      <c r="AC39" s="62" t="s">
        <v>43</v>
      </c>
      <c r="AD39" s="62"/>
      <c r="AE39" s="46">
        <f>COUNTIF(B$14:B$44,"sd")+Sep!AE39</f>
        <v>0</v>
      </c>
    </row>
    <row r="40" spans="1:31" s="11" customFormat="1" ht="14.25" customHeight="1" x14ac:dyDescent="0.35">
      <c r="A40" s="47">
        <v>45957</v>
      </c>
      <c r="B40" s="48"/>
      <c r="C40" s="49"/>
      <c r="D40" s="42"/>
      <c r="E40" s="50"/>
      <c r="F40" s="51"/>
      <c r="G40" s="75">
        <f t="shared" ref="G40" si="139">IF(E40="",0,CONCATENATE(E40,":",F40))</f>
        <v>0</v>
      </c>
      <c r="H40" s="50"/>
      <c r="I40" s="51"/>
      <c r="J40" s="75">
        <f t="shared" ref="J40" si="140">IF(H40="",0,CONCATENATE(H40,":",I40))</f>
        <v>0</v>
      </c>
      <c r="K40" s="75">
        <f t="shared" ref="K40" si="141">J40-G40</f>
        <v>0</v>
      </c>
      <c r="L40" s="50"/>
      <c r="M40" s="51"/>
      <c r="N40" s="75">
        <f t="shared" ref="N40" si="142">IF(L40="",0,CONCATENATE(L40,":",M40))</f>
        <v>0</v>
      </c>
      <c r="O40" s="50"/>
      <c r="P40" s="51"/>
      <c r="Q40" s="75">
        <f t="shared" ref="Q40" si="143">IF(O40="",0,CONCATENATE(O40,":",P40))</f>
        <v>0</v>
      </c>
      <c r="R40" s="75">
        <f t="shared" ref="R40" si="144">Q40-N40</f>
        <v>0</v>
      </c>
      <c r="S40" s="85">
        <f t="shared" ref="S40" si="145">K40+R40</f>
        <v>0</v>
      </c>
      <c r="T40" s="75" t="str">
        <f t="shared" ref="T40" si="146">IF(B40="av",($E$7)*(-1),IF(B40="df",($E$7)*(-1),IF(D40="X","",IF(B40="sd",ROUND(S40-($E$7*(1-$AE$4)),10),IF(S40=0,"",ROUND(S40-$E$7,10))))))</f>
        <v/>
      </c>
      <c r="U40" s="75" t="str">
        <f t="shared" ref="U40" si="147">IF(T40&gt;0,T40,0)</f>
        <v/>
      </c>
      <c r="V40" s="88">
        <f t="shared" ref="V40" si="148">IF(T40&lt;0,T40*(-1),0)</f>
        <v>0</v>
      </c>
      <c r="W40" s="75" t="str">
        <f t="shared" ref="W40" si="149">IF(U40=V40,U40,IF(V40&gt;0,V40,U40))</f>
        <v/>
      </c>
      <c r="X40" s="85" t="str">
        <f t="shared" ref="X40" si="150">IF(D40="X",ROUND(S40-$E$7,10),"")</f>
        <v/>
      </c>
      <c r="Y40" s="75" t="str">
        <f t="shared" ref="Y40" si="151">IF(X40&gt;0,X40,0)</f>
        <v/>
      </c>
      <c r="Z40" s="88">
        <f t="shared" ref="Z40" si="152">IF(X40&lt;0,X40*(-1),0)</f>
        <v>0</v>
      </c>
      <c r="AA40" s="75" t="str">
        <f t="shared" ref="AA40" si="153">IF(Y40=Z40,Y40,IF(Z40&gt;0,Z40,Y40))</f>
        <v/>
      </c>
      <c r="AC40" s="62" t="s">
        <v>44</v>
      </c>
      <c r="AD40" s="62"/>
      <c r="AE40" s="46">
        <f>COUNTIF(B$14:B$44,"se")+Sep!AE40</f>
        <v>0</v>
      </c>
    </row>
    <row r="41" spans="1:31" s="11" customFormat="1" ht="14.25" customHeight="1" x14ac:dyDescent="0.35">
      <c r="A41" s="47">
        <v>45958</v>
      </c>
      <c r="B41" s="48"/>
      <c r="C41" s="49"/>
      <c r="D41" s="42"/>
      <c r="E41" s="50"/>
      <c r="F41" s="51"/>
      <c r="G41" s="75">
        <f t="shared" si="83"/>
        <v>0</v>
      </c>
      <c r="H41" s="50"/>
      <c r="I41" s="51"/>
      <c r="J41" s="75">
        <f t="shared" si="84"/>
        <v>0</v>
      </c>
      <c r="K41" s="75">
        <f t="shared" si="85"/>
        <v>0</v>
      </c>
      <c r="L41" s="50"/>
      <c r="M41" s="51"/>
      <c r="N41" s="75">
        <f t="shared" si="86"/>
        <v>0</v>
      </c>
      <c r="O41" s="50"/>
      <c r="P41" s="51"/>
      <c r="Q41" s="75">
        <f t="shared" si="87"/>
        <v>0</v>
      </c>
      <c r="R41" s="75">
        <f t="shared" si="88"/>
        <v>0</v>
      </c>
      <c r="S41" s="85">
        <f t="shared" si="89"/>
        <v>0</v>
      </c>
      <c r="T41" s="75" t="str">
        <f t="shared" ref="T41:T44" si="154">IF(B41="av",($E$7)*(-1),IF(B41="df",($E$7)*(-1),IF(D41="X","",IF(B41="sd",ROUND(S41-($E$7*(1-$AE$4)),10),IF(S41=0,"",ROUND(S41-$E$7,10))))))</f>
        <v/>
      </c>
      <c r="U41" s="75" t="str">
        <f t="shared" si="91"/>
        <v/>
      </c>
      <c r="V41" s="88">
        <f t="shared" si="92"/>
        <v>0</v>
      </c>
      <c r="W41" s="75" t="str">
        <f t="shared" ref="W41:W44" si="155">IF(U41=V41,U41,IF(V41&gt;0,V41,U41))</f>
        <v/>
      </c>
      <c r="X41" s="85" t="str">
        <f t="shared" ref="X41:X44" si="156">IF(D41="X",ROUND(S41-$E$7,10),"")</f>
        <v/>
      </c>
      <c r="Y41" s="75" t="str">
        <f t="shared" si="95"/>
        <v/>
      </c>
      <c r="Z41" s="88">
        <f t="shared" si="96"/>
        <v>0</v>
      </c>
      <c r="AA41" s="75" t="str">
        <f t="shared" ref="AA41:AA44" si="157">IF(Y41=Z41,Y41,IF(Z41&gt;0,Z41,Y41))</f>
        <v/>
      </c>
      <c r="AC41" s="62" t="s">
        <v>45</v>
      </c>
      <c r="AD41" s="62"/>
      <c r="AE41" s="46">
        <f>COUNTIF(B$14:B$44,"df")+Sep!AE41</f>
        <v>0</v>
      </c>
    </row>
    <row r="42" spans="1:31" s="11" customFormat="1" ht="14.25" customHeight="1" x14ac:dyDescent="0.35">
      <c r="A42" s="47">
        <v>45959</v>
      </c>
      <c r="B42" s="48"/>
      <c r="C42" s="49"/>
      <c r="D42" s="42"/>
      <c r="E42" s="50"/>
      <c r="F42" s="51"/>
      <c r="G42" s="75">
        <f t="shared" si="83"/>
        <v>0</v>
      </c>
      <c r="H42" s="50"/>
      <c r="I42" s="51"/>
      <c r="J42" s="75">
        <f t="shared" si="84"/>
        <v>0</v>
      </c>
      <c r="K42" s="75">
        <f t="shared" si="85"/>
        <v>0</v>
      </c>
      <c r="L42" s="50"/>
      <c r="M42" s="51"/>
      <c r="N42" s="75">
        <f t="shared" si="86"/>
        <v>0</v>
      </c>
      <c r="O42" s="50"/>
      <c r="P42" s="51"/>
      <c r="Q42" s="75">
        <f t="shared" si="87"/>
        <v>0</v>
      </c>
      <c r="R42" s="75">
        <f t="shared" si="88"/>
        <v>0</v>
      </c>
      <c r="S42" s="85">
        <f t="shared" si="89"/>
        <v>0</v>
      </c>
      <c r="T42" s="75" t="str">
        <f t="shared" si="154"/>
        <v/>
      </c>
      <c r="U42" s="75" t="str">
        <f t="shared" si="91"/>
        <v/>
      </c>
      <c r="V42" s="88">
        <f t="shared" si="92"/>
        <v>0</v>
      </c>
      <c r="W42" s="75" t="str">
        <f t="shared" si="155"/>
        <v/>
      </c>
      <c r="X42" s="85" t="str">
        <f t="shared" si="156"/>
        <v/>
      </c>
      <c r="Y42" s="75" t="str">
        <f t="shared" si="95"/>
        <v/>
      </c>
      <c r="Z42" s="88">
        <f t="shared" si="96"/>
        <v>0</v>
      </c>
      <c r="AA42" s="75" t="str">
        <f t="shared" si="157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45960</v>
      </c>
      <c r="B43" s="48"/>
      <c r="C43" s="49"/>
      <c r="D43" s="42"/>
      <c r="E43" s="50"/>
      <c r="F43" s="51"/>
      <c r="G43" s="75">
        <f t="shared" si="83"/>
        <v>0</v>
      </c>
      <c r="H43" s="50"/>
      <c r="I43" s="51"/>
      <c r="J43" s="75">
        <f t="shared" si="84"/>
        <v>0</v>
      </c>
      <c r="K43" s="75">
        <f t="shared" si="85"/>
        <v>0</v>
      </c>
      <c r="L43" s="50"/>
      <c r="M43" s="51"/>
      <c r="N43" s="75">
        <f t="shared" si="86"/>
        <v>0</v>
      </c>
      <c r="O43" s="50"/>
      <c r="P43" s="51"/>
      <c r="Q43" s="75">
        <f t="shared" si="87"/>
        <v>0</v>
      </c>
      <c r="R43" s="75">
        <f t="shared" si="88"/>
        <v>0</v>
      </c>
      <c r="S43" s="85">
        <f t="shared" si="89"/>
        <v>0</v>
      </c>
      <c r="T43" s="75" t="str">
        <f t="shared" si="154"/>
        <v/>
      </c>
      <c r="U43" s="75" t="str">
        <f t="shared" si="91"/>
        <v/>
      </c>
      <c r="V43" s="88">
        <f t="shared" si="92"/>
        <v>0</v>
      </c>
      <c r="W43" s="75" t="str">
        <f t="shared" si="155"/>
        <v/>
      </c>
      <c r="X43" s="85" t="str">
        <f t="shared" si="156"/>
        <v/>
      </c>
      <c r="Y43" s="75" t="str">
        <f t="shared" si="95"/>
        <v/>
      </c>
      <c r="Z43" s="88">
        <f t="shared" si="96"/>
        <v>0</v>
      </c>
      <c r="AA43" s="75" t="str">
        <f t="shared" si="157"/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>
        <v>45961</v>
      </c>
      <c r="B44" s="48"/>
      <c r="C44" s="49"/>
      <c r="D44" s="42"/>
      <c r="E44" s="50"/>
      <c r="F44" s="51"/>
      <c r="G44" s="75">
        <f t="shared" si="83"/>
        <v>0</v>
      </c>
      <c r="H44" s="50"/>
      <c r="I44" s="51"/>
      <c r="J44" s="75">
        <f t="shared" si="84"/>
        <v>0</v>
      </c>
      <c r="K44" s="75">
        <f t="shared" si="85"/>
        <v>0</v>
      </c>
      <c r="L44" s="50"/>
      <c r="M44" s="51"/>
      <c r="N44" s="75">
        <f t="shared" si="86"/>
        <v>0</v>
      </c>
      <c r="O44" s="50"/>
      <c r="P44" s="51"/>
      <c r="Q44" s="75">
        <f t="shared" si="87"/>
        <v>0</v>
      </c>
      <c r="R44" s="75">
        <f t="shared" si="88"/>
        <v>0</v>
      </c>
      <c r="S44" s="85">
        <f t="shared" si="89"/>
        <v>0</v>
      </c>
      <c r="T44" s="75" t="str">
        <f t="shared" si="154"/>
        <v/>
      </c>
      <c r="U44" s="75" t="str">
        <f t="shared" si="91"/>
        <v/>
      </c>
      <c r="V44" s="88">
        <f t="shared" si="92"/>
        <v>0</v>
      </c>
      <c r="W44" s="75" t="str">
        <f t="shared" si="155"/>
        <v/>
      </c>
      <c r="X44" s="85" t="str">
        <f t="shared" si="156"/>
        <v/>
      </c>
      <c r="Y44" s="75" t="str">
        <f t="shared" si="95"/>
        <v/>
      </c>
      <c r="Z44" s="88">
        <f t="shared" si="96"/>
        <v>0</v>
      </c>
      <c r="AA44" s="75" t="str">
        <f t="shared" si="157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117" priority="39" stopIfTrue="1">
      <formula>$U$45-$V$45&lt;0</formula>
    </cfRule>
  </conditionalFormatting>
  <conditionalFormatting sqref="W14:W16 W19:W23 W26:W30 W33:W37 W40:W44">
    <cfRule type="cellIs" dxfId="116" priority="23" stopIfTrue="1" operator="equal">
      <formula>$U14</formula>
    </cfRule>
    <cfRule type="cellIs" dxfId="115" priority="24" stopIfTrue="1" operator="equal">
      <formula>$V14</formula>
    </cfRule>
  </conditionalFormatting>
  <conditionalFormatting sqref="W45 AA45">
    <cfRule type="expression" dxfId="114" priority="36" stopIfTrue="1">
      <formula>V$45&gt;U$45</formula>
    </cfRule>
  </conditionalFormatting>
  <conditionalFormatting sqref="AA14:AA16 AA19:AA23 AA26:AA30 AA33:AA37 AA40:AA44">
    <cfRule type="cellIs" dxfId="113" priority="21" stopIfTrue="1" operator="equal">
      <formula>$Y14</formula>
    </cfRule>
    <cfRule type="cellIs" dxfId="112" priority="22" stopIfTrue="1" operator="equal">
      <formula>$Z14</formula>
    </cfRule>
  </conditionalFormatting>
  <conditionalFormatting sqref="AE15:AE17 AE28:AE29">
    <cfRule type="expression" dxfId="111" priority="35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22"/>
  <sheetViews>
    <sheetView topLeftCell="A12" workbookViewId="0">
      <selection activeCell="E16" sqref="E16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C1" s="8"/>
      <c r="AD1" s="8"/>
      <c r="AE1" s="1" t="s">
        <v>81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C2" s="8"/>
      <c r="AD2" s="8"/>
      <c r="AE2" s="1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3"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56</v>
      </c>
      <c r="AD5" s="16"/>
      <c r="AE5" s="102">
        <f>IF(Okt!AE5="","",Okt!AE5)</f>
        <v>10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57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45962</v>
      </c>
      <c r="B14" s="41"/>
      <c r="C14" s="42"/>
      <c r="D14" s="42"/>
      <c r="E14" s="43"/>
      <c r="F14" s="44"/>
      <c r="G14" s="75">
        <f t="shared" ref="G14" si="0">IF(E14="",0,CONCATENATE(E14,":",F14))</f>
        <v>0</v>
      </c>
      <c r="H14" s="43"/>
      <c r="I14" s="44"/>
      <c r="J14" s="75">
        <f t="shared" ref="J14" si="1">IF(H14="",0,CONCATENATE(H14,":",I14))</f>
        <v>0</v>
      </c>
      <c r="K14" s="79">
        <f t="shared" ref="K14" si="2">J14-G14</f>
        <v>0</v>
      </c>
      <c r="L14" s="43"/>
      <c r="M14" s="44"/>
      <c r="N14" s="75">
        <f t="shared" ref="N14" si="3">IF(L14="",0,CONCATENATE(L14,":",M14))</f>
        <v>0</v>
      </c>
      <c r="O14" s="43"/>
      <c r="P14" s="44"/>
      <c r="Q14" s="75">
        <f t="shared" ref="Q14" si="4">IF(O14="",0,CONCATENATE(O14,":",P14))</f>
        <v>0</v>
      </c>
      <c r="R14" s="79">
        <f t="shared" ref="R14" si="5">Q14-N14</f>
        <v>0</v>
      </c>
      <c r="S14" s="79">
        <f t="shared" ref="S14" si="6">K14+R14</f>
        <v>0</v>
      </c>
      <c r="T14" s="79" t="str">
        <f t="shared" ref="T14:T15" si="7">IF($D14="X","",IF($S14=0,"",ROUND($S14,10)))</f>
        <v/>
      </c>
      <c r="U14" s="79" t="str">
        <f t="shared" ref="U14" si="8">IF(T14&gt;0,T14,0)</f>
        <v/>
      </c>
      <c r="V14" s="87">
        <f t="shared" ref="V14" si="9">IF(T14&lt;0,T14*(-1),0)</f>
        <v>0</v>
      </c>
      <c r="W14" s="79" t="str">
        <f t="shared" ref="W14:W15" si="10">IF($D14="X","",IF($S14=0,"",ROUND($S14,10)))</f>
        <v/>
      </c>
      <c r="X14" s="79" t="str">
        <f t="shared" ref="X14:X15" si="11">IF($D14="X",ROUND($S14,10),"")</f>
        <v/>
      </c>
      <c r="Y14" s="79" t="str">
        <f t="shared" ref="Y14" si="12">IF(X14&gt;0,X14,0)</f>
        <v/>
      </c>
      <c r="Z14" s="79">
        <f t="shared" ref="Z14" si="13">IF(X14&lt;0,X14*(-1),0)</f>
        <v>0</v>
      </c>
      <c r="AA14" s="79" t="str">
        <f t="shared" ref="AA14:AA15" si="14"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45963</v>
      </c>
      <c r="B15" s="41"/>
      <c r="C15" s="42"/>
      <c r="D15" s="42"/>
      <c r="E15" s="43"/>
      <c r="F15" s="44"/>
      <c r="G15" s="75">
        <f t="shared" ref="G15:G16" si="15">IF(E15="",0,CONCATENATE(E15,":",F15))</f>
        <v>0</v>
      </c>
      <c r="H15" s="43"/>
      <c r="I15" s="44"/>
      <c r="J15" s="75">
        <f t="shared" ref="J15:J16" si="16">IF(H15="",0,CONCATENATE(H15,":",I15))</f>
        <v>0</v>
      </c>
      <c r="K15" s="79">
        <f t="shared" ref="K15:K16" si="17">J15-G15</f>
        <v>0</v>
      </c>
      <c r="L15" s="43"/>
      <c r="M15" s="44"/>
      <c r="N15" s="75">
        <f t="shared" ref="N15:N16" si="18">IF(L15="",0,CONCATENATE(L15,":",M15))</f>
        <v>0</v>
      </c>
      <c r="O15" s="43"/>
      <c r="P15" s="44"/>
      <c r="Q15" s="75">
        <f t="shared" ref="Q15:Q16" si="19">IF(O15="",0,CONCATENATE(O15,":",P15))</f>
        <v>0</v>
      </c>
      <c r="R15" s="79">
        <f t="shared" ref="R15:R16" si="20">Q15-N15</f>
        <v>0</v>
      </c>
      <c r="S15" s="79">
        <f t="shared" ref="S15:S16" si="21">K15+R15</f>
        <v>0</v>
      </c>
      <c r="T15" s="79" t="str">
        <f t="shared" si="7"/>
        <v/>
      </c>
      <c r="U15" s="79" t="str">
        <f t="shared" ref="U15:U16" si="22">IF(T15&gt;0,T15,0)</f>
        <v/>
      </c>
      <c r="V15" s="87">
        <f t="shared" ref="V15:V16" si="23">IF(T15&lt;0,T15*(-1),0)</f>
        <v>0</v>
      </c>
      <c r="W15" s="79" t="str">
        <f t="shared" si="10"/>
        <v/>
      </c>
      <c r="X15" s="79" t="str">
        <f t="shared" si="11"/>
        <v/>
      </c>
      <c r="Y15" s="79" t="str">
        <f t="shared" ref="Y15:Y16" si="24">IF(X15&gt;0,X15,0)</f>
        <v/>
      </c>
      <c r="Z15" s="79">
        <f t="shared" ref="Z15:Z16" si="25">IF(X15&lt;0,X15*(-1),0)</f>
        <v>0</v>
      </c>
      <c r="AA15" s="79" t="str">
        <f t="shared" si="14"/>
        <v/>
      </c>
      <c r="AC15" s="45" t="s">
        <v>51</v>
      </c>
      <c r="AD15" s="92">
        <f>Okt!AD17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45964</v>
      </c>
      <c r="B16" s="48"/>
      <c r="C16" s="49"/>
      <c r="D16" s="42"/>
      <c r="E16" s="50"/>
      <c r="F16" s="51"/>
      <c r="G16" s="75">
        <f t="shared" si="15"/>
        <v>0</v>
      </c>
      <c r="H16" s="50"/>
      <c r="I16" s="51"/>
      <c r="J16" s="75">
        <f t="shared" si="16"/>
        <v>0</v>
      </c>
      <c r="K16" s="75">
        <f t="shared" si="17"/>
        <v>0</v>
      </c>
      <c r="L16" s="50"/>
      <c r="M16" s="51"/>
      <c r="N16" s="75">
        <f t="shared" si="18"/>
        <v>0</v>
      </c>
      <c r="O16" s="50"/>
      <c r="P16" s="51"/>
      <c r="Q16" s="75">
        <f t="shared" si="19"/>
        <v>0</v>
      </c>
      <c r="R16" s="75">
        <f t="shared" si="20"/>
        <v>0</v>
      </c>
      <c r="S16" s="85">
        <f t="shared" si="21"/>
        <v>0</v>
      </c>
      <c r="T16" s="75" t="str">
        <f t="shared" ref="T16" si="26">IF(B16="av",($E$7)*(-1),IF(B16="df",($E$7)*(-1),IF(D16="X","",IF(B16="sd",ROUND(S16-($E$7*(1-$AE$4)),10),IF(S16=0,"",ROUND(S16-$E$7,10))))))</f>
        <v/>
      </c>
      <c r="U16" s="75" t="str">
        <f t="shared" si="22"/>
        <v/>
      </c>
      <c r="V16" s="88">
        <f t="shared" si="23"/>
        <v>0</v>
      </c>
      <c r="W16" s="75" t="str">
        <f t="shared" ref="W16" si="27">IF(U16=V16,U16,IF(V16&gt;0,V16,U16))</f>
        <v/>
      </c>
      <c r="X16" s="85" t="str">
        <f t="shared" ref="X16" si="28">IF(D16="X",ROUND(S16-$E$7,10),"")</f>
        <v/>
      </c>
      <c r="Y16" s="75" t="str">
        <f t="shared" si="24"/>
        <v/>
      </c>
      <c r="Z16" s="88">
        <f t="shared" si="25"/>
        <v>0</v>
      </c>
      <c r="AA16" s="75" t="str">
        <f t="shared" ref="AA16" si="29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45965</v>
      </c>
      <c r="B17" s="48"/>
      <c r="C17" s="49"/>
      <c r="D17" s="42"/>
      <c r="E17" s="50"/>
      <c r="F17" s="51"/>
      <c r="G17" s="75">
        <f t="shared" ref="G17" si="30">IF(E17="",0,CONCATENATE(E17,":",F17))</f>
        <v>0</v>
      </c>
      <c r="H17" s="50"/>
      <c r="I17" s="51"/>
      <c r="J17" s="75">
        <f t="shared" ref="J17" si="31">IF(H17="",0,CONCATENATE(H17,":",I17))</f>
        <v>0</v>
      </c>
      <c r="K17" s="75">
        <f t="shared" ref="K17" si="32">J17-G17</f>
        <v>0</v>
      </c>
      <c r="L17" s="50"/>
      <c r="M17" s="51"/>
      <c r="N17" s="75">
        <f t="shared" ref="N17" si="33">IF(L17="",0,CONCATENATE(L17,":",M17))</f>
        <v>0</v>
      </c>
      <c r="O17" s="50"/>
      <c r="P17" s="51"/>
      <c r="Q17" s="75">
        <f t="shared" ref="Q17" si="34">IF(O17="",0,CONCATENATE(O17,":",P17))</f>
        <v>0</v>
      </c>
      <c r="R17" s="75">
        <f t="shared" ref="R17" si="35">Q17-N17</f>
        <v>0</v>
      </c>
      <c r="S17" s="85">
        <f t="shared" ref="S17" si="36">K17+R17</f>
        <v>0</v>
      </c>
      <c r="T17" s="75" t="str">
        <f t="shared" ref="T17" si="37">IF(B17="av",($E$7)*(-1),IF(B17="df",($E$7)*(-1),IF(D17="X","",IF(B17="sd",ROUND(S17-($E$7*(1-$AE$4)),10),IF(S17=0,"",ROUND(S17-$E$7,10))))))</f>
        <v/>
      </c>
      <c r="U17" s="75" t="str">
        <f t="shared" ref="U17" si="38">IF(T17&gt;0,T17,0)</f>
        <v/>
      </c>
      <c r="V17" s="88">
        <f t="shared" ref="V17" si="39">IF(T17&lt;0,T17*(-1),0)</f>
        <v>0</v>
      </c>
      <c r="W17" s="75" t="str">
        <f t="shared" ref="W17" si="40">IF(U17=V17,U17,IF(V17&gt;0,V17,U17))</f>
        <v/>
      </c>
      <c r="X17" s="85" t="str">
        <f t="shared" ref="X17" si="41">IF(D17="X",ROUND(S17-$E$7,10),"")</f>
        <v/>
      </c>
      <c r="Y17" s="75" t="str">
        <f t="shared" ref="Y17" si="42">IF(X17&gt;0,X17,0)</f>
        <v/>
      </c>
      <c r="Z17" s="88">
        <f t="shared" ref="Z17" si="43">IF(X17&lt;0,X17*(-1),0)</f>
        <v>0</v>
      </c>
      <c r="AA17" s="75" t="str">
        <f t="shared" ref="AA17" si="44">IF(Y17=Z17,Y17,IF(Z17&gt;0,Z17,Y17))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45966</v>
      </c>
      <c r="B18" s="48"/>
      <c r="C18" s="49"/>
      <c r="D18" s="42"/>
      <c r="E18" s="50"/>
      <c r="F18" s="51"/>
      <c r="G18" s="75">
        <f t="shared" ref="G18:G19" si="45">IF(E18="",0,CONCATENATE(E18,":",F18))</f>
        <v>0</v>
      </c>
      <c r="H18" s="50"/>
      <c r="I18" s="51"/>
      <c r="J18" s="75">
        <f t="shared" ref="J18:J19" si="46">IF(H18="",0,CONCATENATE(H18,":",I18))</f>
        <v>0</v>
      </c>
      <c r="K18" s="75">
        <f t="shared" ref="K18:K19" si="47">J18-G18</f>
        <v>0</v>
      </c>
      <c r="L18" s="50"/>
      <c r="M18" s="51"/>
      <c r="N18" s="75">
        <f t="shared" ref="N18:N19" si="48">IF(L18="",0,CONCATENATE(L18,":",M18))</f>
        <v>0</v>
      </c>
      <c r="O18" s="50"/>
      <c r="P18" s="51"/>
      <c r="Q18" s="75">
        <f t="shared" ref="Q18:Q19" si="49">IF(O18="",0,CONCATENATE(O18,":",P18))</f>
        <v>0</v>
      </c>
      <c r="R18" s="75">
        <f t="shared" ref="R18:R19" si="50">Q18-N18</f>
        <v>0</v>
      </c>
      <c r="S18" s="85">
        <f t="shared" ref="S18:S19" si="51">K18+R18</f>
        <v>0</v>
      </c>
      <c r="T18" s="75" t="str">
        <f t="shared" ref="T18:T19" si="52">IF(B18="av",($E$7)*(-1),IF(B18="df",($E$7)*(-1),IF(D18="X","",IF(B18="sd",ROUND(S18-($E$7*(1-$AE$4)),10),IF(S18=0,"",ROUND(S18-$E$7,10))))))</f>
        <v/>
      </c>
      <c r="U18" s="75" t="str">
        <f t="shared" ref="U18:U19" si="53">IF(T18&gt;0,T18,0)</f>
        <v/>
      </c>
      <c r="V18" s="88">
        <f t="shared" ref="V18:V19" si="54">IF(T18&lt;0,T18*(-1),0)</f>
        <v>0</v>
      </c>
      <c r="W18" s="75" t="str">
        <f t="shared" ref="W18:W19" si="55">IF(U18=V18,U18,IF(V18&gt;0,V18,U18))</f>
        <v/>
      </c>
      <c r="X18" s="85" t="str">
        <f t="shared" ref="X18:X19" si="56">IF(D18="X",ROUND(S18-$E$7,10),"")</f>
        <v/>
      </c>
      <c r="Y18" s="75" t="str">
        <f t="shared" ref="Y18:Y19" si="57">IF(X18&gt;0,X18,0)</f>
        <v/>
      </c>
      <c r="Z18" s="88">
        <f t="shared" ref="Z18:Z19" si="58">IF(X18&lt;0,X18*(-1),0)</f>
        <v>0</v>
      </c>
      <c r="AA18" s="75" t="str">
        <f t="shared" ref="AA18:AA19" si="59">IF(Y18=Z18,Y18,IF(Z18&gt;0,Z18,Y18))</f>
        <v/>
      </c>
      <c r="AE18" s="55"/>
      <c r="AL18" s="53"/>
    </row>
    <row r="19" spans="1:38" s="11" customFormat="1" ht="14.25" customHeight="1" x14ac:dyDescent="0.35">
      <c r="A19" s="47">
        <v>45967</v>
      </c>
      <c r="B19" s="48"/>
      <c r="C19" s="49"/>
      <c r="D19" s="42"/>
      <c r="E19" s="50"/>
      <c r="F19" s="51"/>
      <c r="G19" s="75">
        <f t="shared" si="45"/>
        <v>0</v>
      </c>
      <c r="H19" s="50"/>
      <c r="I19" s="51"/>
      <c r="J19" s="75">
        <f t="shared" si="46"/>
        <v>0</v>
      </c>
      <c r="K19" s="75">
        <f t="shared" si="47"/>
        <v>0</v>
      </c>
      <c r="L19" s="50"/>
      <c r="M19" s="51"/>
      <c r="N19" s="75">
        <f t="shared" si="48"/>
        <v>0</v>
      </c>
      <c r="O19" s="50"/>
      <c r="P19" s="51"/>
      <c r="Q19" s="75">
        <f t="shared" si="49"/>
        <v>0</v>
      </c>
      <c r="R19" s="75">
        <f t="shared" si="50"/>
        <v>0</v>
      </c>
      <c r="S19" s="85">
        <f t="shared" si="51"/>
        <v>0</v>
      </c>
      <c r="T19" s="75" t="str">
        <f t="shared" si="52"/>
        <v/>
      </c>
      <c r="U19" s="75" t="str">
        <f t="shared" si="53"/>
        <v/>
      </c>
      <c r="V19" s="88">
        <f t="shared" si="54"/>
        <v>0</v>
      </c>
      <c r="W19" s="75" t="str">
        <f t="shared" si="55"/>
        <v/>
      </c>
      <c r="X19" s="85" t="str">
        <f t="shared" si="56"/>
        <v/>
      </c>
      <c r="Y19" s="75" t="str">
        <f t="shared" si="57"/>
        <v/>
      </c>
      <c r="Z19" s="88">
        <f t="shared" si="58"/>
        <v>0</v>
      </c>
      <c r="AA19" s="75" t="str">
        <f t="shared" si="59"/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45968</v>
      </c>
      <c r="B20" s="48"/>
      <c r="C20" s="49"/>
      <c r="D20" s="42"/>
      <c r="E20" s="50"/>
      <c r="F20" s="51"/>
      <c r="G20" s="75">
        <f t="shared" ref="G20:G26" si="60">IF(E20="",0,CONCATENATE(E20,":",F20))</f>
        <v>0</v>
      </c>
      <c r="H20" s="50"/>
      <c r="I20" s="51"/>
      <c r="J20" s="75">
        <f t="shared" ref="J20:J26" si="61">IF(H20="",0,CONCATENATE(H20,":",I20))</f>
        <v>0</v>
      </c>
      <c r="K20" s="75">
        <f t="shared" ref="K20:K26" si="62">J20-G20</f>
        <v>0</v>
      </c>
      <c r="L20" s="50"/>
      <c r="M20" s="51"/>
      <c r="N20" s="75">
        <f t="shared" ref="N20:N26" si="63">IF(L20="",0,CONCATENATE(L20,":",M20))</f>
        <v>0</v>
      </c>
      <c r="O20" s="50"/>
      <c r="P20" s="51"/>
      <c r="Q20" s="75">
        <f t="shared" ref="Q20:Q26" si="64">IF(O20="",0,CONCATENATE(O20,":",P20))</f>
        <v>0</v>
      </c>
      <c r="R20" s="75">
        <f t="shared" ref="R20:R26" si="65">Q20-N20</f>
        <v>0</v>
      </c>
      <c r="S20" s="85">
        <f t="shared" ref="S20:S26" si="66">K20+R20</f>
        <v>0</v>
      </c>
      <c r="T20" s="75" t="str">
        <f t="shared" ref="T20" si="67">IF(B20="av",($E$7)*(-1),IF(B20="df",($E$7)*(-1),IF(D20="X","",IF(B20="sd",ROUND(S20-($E$7*(1-$AE$4)),10),IF(S20=0,"",ROUND(S20-$E$7,10))))))</f>
        <v/>
      </c>
      <c r="U20" s="75" t="str">
        <f t="shared" ref="U20:U26" si="68">IF(T20&gt;0,T20,0)</f>
        <v/>
      </c>
      <c r="V20" s="88">
        <f t="shared" ref="V20:V26" si="69">IF(T20&lt;0,T20*(-1),0)</f>
        <v>0</v>
      </c>
      <c r="W20" s="75" t="str">
        <f t="shared" ref="W20" si="70">IF(U20=V20,U20,IF(V20&gt;0,V20,U20))</f>
        <v/>
      </c>
      <c r="X20" s="85" t="str">
        <f t="shared" ref="X20" si="71">IF(D20="X",ROUND(S20-$E$7,10),"")</f>
        <v/>
      </c>
      <c r="Y20" s="75" t="str">
        <f t="shared" ref="Y20:Y26" si="72">IF(X20&gt;0,X20,0)</f>
        <v/>
      </c>
      <c r="Z20" s="88">
        <f t="shared" ref="Z20:Z26" si="73">IF(X20&lt;0,X20*(-1),0)</f>
        <v>0</v>
      </c>
      <c r="AA20" s="75" t="str">
        <f t="shared" ref="AA20" si="74">IF(Y20=Z20,Y20,IF(Z20&gt;0,Z20,Y20))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0">
        <v>45969</v>
      </c>
      <c r="B21" s="41"/>
      <c r="C21" s="42"/>
      <c r="D21" s="42"/>
      <c r="E21" s="43"/>
      <c r="F21" s="44"/>
      <c r="G21" s="75">
        <f t="shared" ref="G21" si="75">IF(E21="",0,CONCATENATE(E21,":",F21))</f>
        <v>0</v>
      </c>
      <c r="H21" s="43"/>
      <c r="I21" s="44"/>
      <c r="J21" s="75">
        <f t="shared" ref="J21" si="76">IF(H21="",0,CONCATENATE(H21,":",I21))</f>
        <v>0</v>
      </c>
      <c r="K21" s="79">
        <f t="shared" ref="K21" si="77">J21-G21</f>
        <v>0</v>
      </c>
      <c r="L21" s="43"/>
      <c r="M21" s="44"/>
      <c r="N21" s="75">
        <f t="shared" ref="N21" si="78">IF(L21="",0,CONCATENATE(L21,":",M21))</f>
        <v>0</v>
      </c>
      <c r="O21" s="43"/>
      <c r="P21" s="44"/>
      <c r="Q21" s="75">
        <f t="shared" ref="Q21" si="79">IF(O21="",0,CONCATENATE(O21,":",P21))</f>
        <v>0</v>
      </c>
      <c r="R21" s="79">
        <f t="shared" ref="R21" si="80">Q21-N21</f>
        <v>0</v>
      </c>
      <c r="S21" s="79">
        <f t="shared" ref="S21" si="81">K21+R21</f>
        <v>0</v>
      </c>
      <c r="T21" s="79" t="str">
        <f t="shared" ref="T21:T43" si="82">IF($D21="X","",IF($S21=0,"",ROUND($S21,10)))</f>
        <v/>
      </c>
      <c r="U21" s="79" t="str">
        <f t="shared" ref="U21" si="83">IF(T21&gt;0,T21,0)</f>
        <v/>
      </c>
      <c r="V21" s="87">
        <f t="shared" ref="V21" si="84">IF(T21&lt;0,T21*(-1),0)</f>
        <v>0</v>
      </c>
      <c r="W21" s="79" t="str">
        <f t="shared" ref="W21:W43" si="85">IF($D21="X","",IF($S21=0,"",ROUND($S21,10)))</f>
        <v/>
      </c>
      <c r="X21" s="79" t="str">
        <f t="shared" ref="X21:X43" si="86">IF($D21="X",ROUND($S21,10),"")</f>
        <v/>
      </c>
      <c r="Y21" s="79" t="str">
        <f t="shared" ref="Y21" si="87">IF(X21&gt;0,X21,0)</f>
        <v/>
      </c>
      <c r="Z21" s="79">
        <f t="shared" ref="Z21" si="88">IF(X21&lt;0,X21*(-1),0)</f>
        <v>0</v>
      </c>
      <c r="AA21" s="79" t="str">
        <f t="shared" ref="AA21:AA43" si="89">IF($D21="X",ROUND($S21,10),"")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0">
        <v>45970</v>
      </c>
      <c r="B22" s="41"/>
      <c r="C22" s="42"/>
      <c r="D22" s="42"/>
      <c r="E22" s="43"/>
      <c r="F22" s="44"/>
      <c r="G22" s="75">
        <f t="shared" si="60"/>
        <v>0</v>
      </c>
      <c r="H22" s="43"/>
      <c r="I22" s="44"/>
      <c r="J22" s="75">
        <f t="shared" si="61"/>
        <v>0</v>
      </c>
      <c r="K22" s="79">
        <f t="shared" si="62"/>
        <v>0</v>
      </c>
      <c r="L22" s="43"/>
      <c r="M22" s="44"/>
      <c r="N22" s="75">
        <f t="shared" si="63"/>
        <v>0</v>
      </c>
      <c r="O22" s="43"/>
      <c r="P22" s="44"/>
      <c r="Q22" s="75">
        <f t="shared" si="64"/>
        <v>0</v>
      </c>
      <c r="R22" s="79">
        <f t="shared" si="65"/>
        <v>0</v>
      </c>
      <c r="S22" s="79">
        <f t="shared" si="66"/>
        <v>0</v>
      </c>
      <c r="T22" s="79" t="str">
        <f t="shared" si="82"/>
        <v/>
      </c>
      <c r="U22" s="79" t="str">
        <f t="shared" si="68"/>
        <v/>
      </c>
      <c r="V22" s="87">
        <f t="shared" si="69"/>
        <v>0</v>
      </c>
      <c r="W22" s="79" t="str">
        <f t="shared" si="85"/>
        <v/>
      </c>
      <c r="X22" s="79" t="str">
        <f t="shared" si="86"/>
        <v/>
      </c>
      <c r="Y22" s="79" t="str">
        <f t="shared" si="72"/>
        <v/>
      </c>
      <c r="Z22" s="79">
        <f t="shared" si="73"/>
        <v>0</v>
      </c>
      <c r="AA22" s="79" t="str">
        <f t="shared" si="89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45971</v>
      </c>
      <c r="B23" s="48"/>
      <c r="C23" s="49"/>
      <c r="D23" s="42"/>
      <c r="E23" s="50"/>
      <c r="F23" s="51"/>
      <c r="G23" s="75">
        <f t="shared" ref="G23" si="90">IF(E23="",0,CONCATENATE(E23,":",F23))</f>
        <v>0</v>
      </c>
      <c r="H23" s="50"/>
      <c r="I23" s="51"/>
      <c r="J23" s="75">
        <f t="shared" ref="J23" si="91">IF(H23="",0,CONCATENATE(H23,":",I23))</f>
        <v>0</v>
      </c>
      <c r="K23" s="75">
        <f t="shared" ref="K23" si="92">J23-G23</f>
        <v>0</v>
      </c>
      <c r="L23" s="50"/>
      <c r="M23" s="51"/>
      <c r="N23" s="75">
        <f t="shared" ref="N23" si="93">IF(L23="",0,CONCATENATE(L23,":",M23))</f>
        <v>0</v>
      </c>
      <c r="O23" s="50"/>
      <c r="P23" s="51"/>
      <c r="Q23" s="75">
        <f t="shared" ref="Q23" si="94">IF(O23="",0,CONCATENATE(O23,":",P23))</f>
        <v>0</v>
      </c>
      <c r="R23" s="75">
        <f t="shared" ref="R23" si="95">Q23-N23</f>
        <v>0</v>
      </c>
      <c r="S23" s="85">
        <f t="shared" ref="S23" si="96">K23+R23</f>
        <v>0</v>
      </c>
      <c r="T23" s="75" t="str">
        <f t="shared" ref="T23" si="97">IF(B23="av",($E$7)*(-1),IF(B23="df",($E$7)*(-1),IF(D23="X","",IF(B23="sd",ROUND(S23-($E$7*(1-$AE$4)),10),IF(S23=0,"",ROUND(S23-$E$7,10))))))</f>
        <v/>
      </c>
      <c r="U23" s="75" t="str">
        <f t="shared" ref="U23" si="98">IF(T23&gt;0,T23,0)</f>
        <v/>
      </c>
      <c r="V23" s="88">
        <f t="shared" ref="V23" si="99">IF(T23&lt;0,T23*(-1),0)</f>
        <v>0</v>
      </c>
      <c r="W23" s="75" t="str">
        <f t="shared" ref="W23" si="100">IF(U23=V23,U23,IF(V23&gt;0,V23,U23))</f>
        <v/>
      </c>
      <c r="X23" s="85" t="str">
        <f t="shared" ref="X23" si="101">IF(D23="X",ROUND(S23-$E$7,10),"")</f>
        <v/>
      </c>
      <c r="Y23" s="75" t="str">
        <f t="shared" ref="Y23" si="102">IF(X23&gt;0,X23,0)</f>
        <v/>
      </c>
      <c r="Z23" s="88">
        <f t="shared" ref="Z23" si="103">IF(X23&lt;0,X23*(-1),0)</f>
        <v>0</v>
      </c>
      <c r="AA23" s="75" t="str">
        <f t="shared" ref="AA23" si="104">IF(Y23=Z23,Y23,IF(Z23&gt;0,Z23,Y23))</f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45972</v>
      </c>
      <c r="B24" s="48"/>
      <c r="C24" s="49"/>
      <c r="D24" s="42"/>
      <c r="E24" s="50"/>
      <c r="F24" s="51"/>
      <c r="G24" s="75">
        <f t="shared" si="60"/>
        <v>0</v>
      </c>
      <c r="H24" s="50"/>
      <c r="I24" s="51"/>
      <c r="J24" s="75">
        <f t="shared" si="61"/>
        <v>0</v>
      </c>
      <c r="K24" s="75">
        <f t="shared" si="62"/>
        <v>0</v>
      </c>
      <c r="L24" s="50"/>
      <c r="M24" s="51"/>
      <c r="N24" s="75">
        <f t="shared" si="63"/>
        <v>0</v>
      </c>
      <c r="O24" s="50"/>
      <c r="P24" s="51"/>
      <c r="Q24" s="75">
        <f t="shared" si="64"/>
        <v>0</v>
      </c>
      <c r="R24" s="75">
        <f t="shared" si="65"/>
        <v>0</v>
      </c>
      <c r="S24" s="85">
        <f t="shared" si="66"/>
        <v>0</v>
      </c>
      <c r="T24" s="75" t="str">
        <f t="shared" ref="T24:T27" si="105">IF(B24="av",($E$7)*(-1),IF(B24="df",($E$7)*(-1),IF(D24="X","",IF(B24="sd",ROUND(S24-($E$7*(1-$AE$4)),10),IF(S24=0,"",ROUND(S24-$E$7,10))))))</f>
        <v/>
      </c>
      <c r="U24" s="75" t="str">
        <f t="shared" si="68"/>
        <v/>
      </c>
      <c r="V24" s="88">
        <f t="shared" si="69"/>
        <v>0</v>
      </c>
      <c r="W24" s="75" t="str">
        <f t="shared" ref="W24:W27" si="106">IF(U24=V24,U24,IF(V24&gt;0,V24,U24))</f>
        <v/>
      </c>
      <c r="X24" s="85" t="str">
        <f t="shared" ref="X24:X27" si="107">IF(D24="X",ROUND(S24-$E$7,10),"")</f>
        <v/>
      </c>
      <c r="Y24" s="75" t="str">
        <f t="shared" si="72"/>
        <v/>
      </c>
      <c r="Z24" s="88">
        <f t="shared" si="73"/>
        <v>0</v>
      </c>
      <c r="AA24" s="75" t="str">
        <f t="shared" ref="AA24:AA27" si="108">IF(Y24=Z24,Y24,IF(Z24&gt;0,Z24,Y24))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45973</v>
      </c>
      <c r="B25" s="48"/>
      <c r="C25" s="49"/>
      <c r="D25" s="42"/>
      <c r="E25" s="50"/>
      <c r="F25" s="51"/>
      <c r="G25" s="75">
        <f t="shared" si="60"/>
        <v>0</v>
      </c>
      <c r="H25" s="50"/>
      <c r="I25" s="51"/>
      <c r="J25" s="75">
        <f t="shared" si="61"/>
        <v>0</v>
      </c>
      <c r="K25" s="75">
        <f t="shared" si="62"/>
        <v>0</v>
      </c>
      <c r="L25" s="50"/>
      <c r="M25" s="51"/>
      <c r="N25" s="75">
        <f t="shared" si="63"/>
        <v>0</v>
      </c>
      <c r="O25" s="50"/>
      <c r="P25" s="51"/>
      <c r="Q25" s="75">
        <f t="shared" si="64"/>
        <v>0</v>
      </c>
      <c r="R25" s="75">
        <f t="shared" si="65"/>
        <v>0</v>
      </c>
      <c r="S25" s="85">
        <f t="shared" si="66"/>
        <v>0</v>
      </c>
      <c r="T25" s="75" t="str">
        <f t="shared" si="105"/>
        <v/>
      </c>
      <c r="U25" s="75" t="str">
        <f t="shared" si="68"/>
        <v/>
      </c>
      <c r="V25" s="88">
        <f t="shared" si="69"/>
        <v>0</v>
      </c>
      <c r="W25" s="75" t="str">
        <f t="shared" si="106"/>
        <v/>
      </c>
      <c r="X25" s="85" t="str">
        <f t="shared" si="107"/>
        <v/>
      </c>
      <c r="Y25" s="75" t="str">
        <f t="shared" si="72"/>
        <v/>
      </c>
      <c r="Z25" s="88">
        <f t="shared" si="73"/>
        <v>0</v>
      </c>
      <c r="AA25" s="75" t="str">
        <f t="shared" si="108"/>
        <v/>
      </c>
      <c r="AC25" s="45" t="s">
        <v>32</v>
      </c>
      <c r="AD25" s="45"/>
      <c r="AE25" s="46">
        <f>AE23+(AE24*0.5)+Okt!AE25</f>
        <v>0</v>
      </c>
    </row>
    <row r="26" spans="1:38" s="11" customFormat="1" ht="14.25" customHeight="1" x14ac:dyDescent="0.35">
      <c r="A26" s="47">
        <v>45974</v>
      </c>
      <c r="B26" s="48"/>
      <c r="C26" s="49"/>
      <c r="D26" s="42"/>
      <c r="E26" s="50"/>
      <c r="F26" s="51"/>
      <c r="G26" s="75">
        <f t="shared" si="60"/>
        <v>0</v>
      </c>
      <c r="H26" s="50"/>
      <c r="I26" s="51"/>
      <c r="J26" s="75">
        <f t="shared" si="61"/>
        <v>0</v>
      </c>
      <c r="K26" s="75">
        <f t="shared" si="62"/>
        <v>0</v>
      </c>
      <c r="L26" s="50"/>
      <c r="M26" s="51"/>
      <c r="N26" s="75">
        <f t="shared" si="63"/>
        <v>0</v>
      </c>
      <c r="O26" s="50"/>
      <c r="P26" s="51"/>
      <c r="Q26" s="75">
        <f t="shared" si="64"/>
        <v>0</v>
      </c>
      <c r="R26" s="75">
        <f t="shared" si="65"/>
        <v>0</v>
      </c>
      <c r="S26" s="85">
        <f t="shared" si="66"/>
        <v>0</v>
      </c>
      <c r="T26" s="75" t="str">
        <f t="shared" si="105"/>
        <v/>
      </c>
      <c r="U26" s="75" t="str">
        <f t="shared" si="68"/>
        <v/>
      </c>
      <c r="V26" s="88">
        <f t="shared" si="69"/>
        <v>0</v>
      </c>
      <c r="W26" s="75" t="str">
        <f t="shared" si="106"/>
        <v/>
      </c>
      <c r="X26" s="85" t="str">
        <f t="shared" si="107"/>
        <v/>
      </c>
      <c r="Y26" s="75" t="str">
        <f t="shared" si="72"/>
        <v/>
      </c>
      <c r="Z26" s="88">
        <f t="shared" si="73"/>
        <v>0</v>
      </c>
      <c r="AA26" s="75" t="str">
        <f t="shared" si="108"/>
        <v/>
      </c>
      <c r="AE26" s="25"/>
    </row>
    <row r="27" spans="1:38" s="11" customFormat="1" ht="14.25" customHeight="1" x14ac:dyDescent="0.35">
      <c r="A27" s="47">
        <v>45975</v>
      </c>
      <c r="B27" s="48"/>
      <c r="C27" s="49"/>
      <c r="D27" s="42"/>
      <c r="E27" s="50"/>
      <c r="F27" s="51"/>
      <c r="G27" s="75">
        <f t="shared" ref="G27:G43" si="109">IF(E27="",0,CONCATENATE(E27,":",F27))</f>
        <v>0</v>
      </c>
      <c r="H27" s="50"/>
      <c r="I27" s="51"/>
      <c r="J27" s="75">
        <f t="shared" ref="J27:J43" si="110">IF(H27="",0,CONCATENATE(H27,":",I27))</f>
        <v>0</v>
      </c>
      <c r="K27" s="75">
        <f t="shared" ref="K27:K43" si="111">J27-G27</f>
        <v>0</v>
      </c>
      <c r="L27" s="50"/>
      <c r="M27" s="51"/>
      <c r="N27" s="75">
        <f t="shared" ref="N27:N43" si="112">IF(L27="",0,CONCATENATE(L27,":",M27))</f>
        <v>0</v>
      </c>
      <c r="O27" s="50"/>
      <c r="P27" s="51"/>
      <c r="Q27" s="75">
        <f t="shared" ref="Q27:Q43" si="113">IF(O27="",0,CONCATENATE(O27,":",P27))</f>
        <v>0</v>
      </c>
      <c r="R27" s="75">
        <f t="shared" ref="R27:R43" si="114">Q27-N27</f>
        <v>0</v>
      </c>
      <c r="S27" s="85">
        <f t="shared" ref="S27:S43" si="115">K27+R27</f>
        <v>0</v>
      </c>
      <c r="T27" s="75" t="str">
        <f t="shared" si="105"/>
        <v/>
      </c>
      <c r="U27" s="75" t="str">
        <f t="shared" ref="U27:U43" si="116">IF(T27&gt;0,T27,0)</f>
        <v/>
      </c>
      <c r="V27" s="88">
        <f t="shared" ref="V27:V43" si="117">IF(T27&lt;0,T27*(-1),0)</f>
        <v>0</v>
      </c>
      <c r="W27" s="75" t="str">
        <f t="shared" si="106"/>
        <v/>
      </c>
      <c r="X27" s="85" t="str">
        <f t="shared" si="107"/>
        <v/>
      </c>
      <c r="Y27" s="75" t="str">
        <f t="shared" ref="Y27:Y43" si="118">IF(X27&gt;0,X27,0)</f>
        <v/>
      </c>
      <c r="Z27" s="88">
        <f t="shared" ref="Z27:Z43" si="119">IF(X27&lt;0,X27*(-1),0)</f>
        <v>0</v>
      </c>
      <c r="AA27" s="75" t="str">
        <f t="shared" si="108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0">
        <v>45976</v>
      </c>
      <c r="B28" s="41"/>
      <c r="C28" s="42"/>
      <c r="D28" s="42"/>
      <c r="E28" s="43"/>
      <c r="F28" s="44"/>
      <c r="G28" s="75">
        <f t="shared" ref="G28" si="120">IF(E28="",0,CONCATENATE(E28,":",F28))</f>
        <v>0</v>
      </c>
      <c r="H28" s="43"/>
      <c r="I28" s="44"/>
      <c r="J28" s="75">
        <f t="shared" ref="J28" si="121">IF(H28="",0,CONCATENATE(H28,":",I28))</f>
        <v>0</v>
      </c>
      <c r="K28" s="79">
        <f t="shared" ref="K28" si="122">J28-G28</f>
        <v>0</v>
      </c>
      <c r="L28" s="43"/>
      <c r="M28" s="44"/>
      <c r="N28" s="75">
        <f t="shared" ref="N28" si="123">IF(L28="",0,CONCATENATE(L28,":",M28))</f>
        <v>0</v>
      </c>
      <c r="O28" s="43"/>
      <c r="P28" s="44"/>
      <c r="Q28" s="75">
        <f t="shared" ref="Q28" si="124">IF(O28="",0,CONCATENATE(O28,":",P28))</f>
        <v>0</v>
      </c>
      <c r="R28" s="79">
        <f t="shared" ref="R28" si="125">Q28-N28</f>
        <v>0</v>
      </c>
      <c r="S28" s="79">
        <f t="shared" ref="S28" si="126">K28+R28</f>
        <v>0</v>
      </c>
      <c r="T28" s="79" t="str">
        <f t="shared" si="82"/>
        <v/>
      </c>
      <c r="U28" s="79" t="str">
        <f t="shared" ref="U28" si="127">IF(T28&gt;0,T28,0)</f>
        <v/>
      </c>
      <c r="V28" s="87">
        <f t="shared" ref="V28" si="128">IF(T28&lt;0,T28*(-1),0)</f>
        <v>0</v>
      </c>
      <c r="W28" s="79" t="str">
        <f t="shared" si="85"/>
        <v/>
      </c>
      <c r="X28" s="79" t="str">
        <f t="shared" si="86"/>
        <v/>
      </c>
      <c r="Y28" s="79" t="str">
        <f t="shared" ref="Y28" si="129">IF(X28&gt;0,X28,0)</f>
        <v/>
      </c>
      <c r="Z28" s="79">
        <f t="shared" ref="Z28" si="130">IF(X28&lt;0,X28*(-1),0)</f>
        <v>0</v>
      </c>
      <c r="AA28" s="79" t="str">
        <f t="shared" si="89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0">
        <v>45977</v>
      </c>
      <c r="B29" s="41"/>
      <c r="C29" s="42"/>
      <c r="D29" s="42"/>
      <c r="E29" s="43"/>
      <c r="F29" s="44"/>
      <c r="G29" s="75">
        <f t="shared" si="109"/>
        <v>0</v>
      </c>
      <c r="H29" s="43"/>
      <c r="I29" s="44"/>
      <c r="J29" s="75">
        <f t="shared" si="110"/>
        <v>0</v>
      </c>
      <c r="K29" s="79">
        <f t="shared" si="111"/>
        <v>0</v>
      </c>
      <c r="L29" s="43"/>
      <c r="M29" s="44"/>
      <c r="N29" s="75">
        <f t="shared" si="112"/>
        <v>0</v>
      </c>
      <c r="O29" s="43"/>
      <c r="P29" s="44"/>
      <c r="Q29" s="75">
        <f t="shared" si="113"/>
        <v>0</v>
      </c>
      <c r="R29" s="79">
        <f t="shared" si="114"/>
        <v>0</v>
      </c>
      <c r="S29" s="79">
        <f t="shared" si="115"/>
        <v>0</v>
      </c>
      <c r="T29" s="79" t="str">
        <f t="shared" si="82"/>
        <v/>
      </c>
      <c r="U29" s="79" t="str">
        <f t="shared" si="116"/>
        <v/>
      </c>
      <c r="V29" s="87">
        <f t="shared" si="117"/>
        <v>0</v>
      </c>
      <c r="W29" s="79" t="str">
        <f t="shared" si="85"/>
        <v/>
      </c>
      <c r="X29" s="79" t="str">
        <f t="shared" si="86"/>
        <v/>
      </c>
      <c r="Y29" s="79" t="str">
        <f t="shared" si="118"/>
        <v/>
      </c>
      <c r="Z29" s="79">
        <f t="shared" si="119"/>
        <v>0</v>
      </c>
      <c r="AA29" s="79" t="str">
        <f t="shared" si="89"/>
        <v/>
      </c>
      <c r="AC29" s="45" t="s">
        <v>34</v>
      </c>
      <c r="AD29" s="92">
        <f>AD28+Okt!AD29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45978</v>
      </c>
      <c r="B30" s="48"/>
      <c r="C30" s="49"/>
      <c r="D30" s="42"/>
      <c r="E30" s="50"/>
      <c r="F30" s="51"/>
      <c r="G30" s="75">
        <f t="shared" ref="G30" si="131">IF(E30="",0,CONCATENATE(E30,":",F30))</f>
        <v>0</v>
      </c>
      <c r="H30" s="50"/>
      <c r="I30" s="51"/>
      <c r="J30" s="75">
        <f t="shared" ref="J30" si="132">IF(H30="",0,CONCATENATE(H30,":",I30))</f>
        <v>0</v>
      </c>
      <c r="K30" s="75">
        <f t="shared" ref="K30" si="133">J30-G30</f>
        <v>0</v>
      </c>
      <c r="L30" s="50"/>
      <c r="M30" s="51"/>
      <c r="N30" s="75">
        <f t="shared" ref="N30" si="134">IF(L30="",0,CONCATENATE(L30,":",M30))</f>
        <v>0</v>
      </c>
      <c r="O30" s="50"/>
      <c r="P30" s="51"/>
      <c r="Q30" s="75">
        <f t="shared" ref="Q30" si="135">IF(O30="",0,CONCATENATE(O30,":",P30))</f>
        <v>0</v>
      </c>
      <c r="R30" s="75">
        <f t="shared" ref="R30" si="136">Q30-N30</f>
        <v>0</v>
      </c>
      <c r="S30" s="85">
        <f t="shared" ref="S30" si="137">K30+R30</f>
        <v>0</v>
      </c>
      <c r="T30" s="75" t="str">
        <f t="shared" ref="T30" si="138">IF(B30="av",($E$7)*(-1),IF(B30="df",($E$7)*(-1),IF(D30="X","",IF(B30="sd",ROUND(S30-($E$7*(1-$AE$4)),10),IF(S30=0,"",ROUND(S30-$E$7,10))))))</f>
        <v/>
      </c>
      <c r="U30" s="75" t="str">
        <f t="shared" ref="U30" si="139">IF(T30&gt;0,T30,0)</f>
        <v/>
      </c>
      <c r="V30" s="88">
        <f t="shared" ref="V30" si="140">IF(T30&lt;0,T30*(-1),0)</f>
        <v>0</v>
      </c>
      <c r="W30" s="75" t="str">
        <f t="shared" ref="W30" si="141">IF(U30=V30,U30,IF(V30&gt;0,V30,U30))</f>
        <v/>
      </c>
      <c r="X30" s="85" t="str">
        <f t="shared" ref="X30" si="142">IF(D30="X",ROUND(S30-$E$7,10),"")</f>
        <v/>
      </c>
      <c r="Y30" s="75" t="str">
        <f t="shared" ref="Y30" si="143">IF(X30&gt;0,X30,0)</f>
        <v/>
      </c>
      <c r="Z30" s="88">
        <f t="shared" ref="Z30" si="144">IF(X30&lt;0,X30*(-1),0)</f>
        <v>0</v>
      </c>
      <c r="AA30" s="75" t="str">
        <f t="shared" ref="AA30" si="145">IF(Y30=Z30,Y30,IF(Z30&gt;0,Z30,Y30))</f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45979</v>
      </c>
      <c r="B31" s="48"/>
      <c r="C31" s="49"/>
      <c r="D31" s="42"/>
      <c r="E31" s="50"/>
      <c r="F31" s="51"/>
      <c r="G31" s="75">
        <f t="shared" si="109"/>
        <v>0</v>
      </c>
      <c r="H31" s="50"/>
      <c r="I31" s="51"/>
      <c r="J31" s="75">
        <f t="shared" si="110"/>
        <v>0</v>
      </c>
      <c r="K31" s="75">
        <f t="shared" si="111"/>
        <v>0</v>
      </c>
      <c r="L31" s="50"/>
      <c r="M31" s="51"/>
      <c r="N31" s="75">
        <f t="shared" si="112"/>
        <v>0</v>
      </c>
      <c r="O31" s="50"/>
      <c r="P31" s="51"/>
      <c r="Q31" s="75">
        <f t="shared" si="113"/>
        <v>0</v>
      </c>
      <c r="R31" s="75">
        <f t="shared" si="114"/>
        <v>0</v>
      </c>
      <c r="S31" s="85">
        <f t="shared" si="115"/>
        <v>0</v>
      </c>
      <c r="T31" s="75" t="str">
        <f t="shared" ref="T31:T34" si="146">IF(B31="av",($E$7)*(-1),IF(B31="df",($E$7)*(-1),IF(D31="X","",IF(B31="sd",ROUND(S31-($E$7*(1-$AE$4)),10),IF(S31=0,"",ROUND(S31-$E$7,10))))))</f>
        <v/>
      </c>
      <c r="U31" s="75" t="str">
        <f t="shared" si="116"/>
        <v/>
      </c>
      <c r="V31" s="88">
        <f t="shared" si="117"/>
        <v>0</v>
      </c>
      <c r="W31" s="75" t="str">
        <f t="shared" ref="W31:W34" si="147">IF(U31=V31,U31,IF(V31&gt;0,V31,U31))</f>
        <v/>
      </c>
      <c r="X31" s="85" t="str">
        <f t="shared" ref="X31:X34" si="148">IF(D31="X",ROUND(S31-$E$7,10),"")</f>
        <v/>
      </c>
      <c r="Y31" s="75" t="str">
        <f t="shared" si="118"/>
        <v/>
      </c>
      <c r="Z31" s="88">
        <f t="shared" si="119"/>
        <v>0</v>
      </c>
      <c r="AA31" s="75" t="str">
        <f t="shared" ref="AA31:AA34" si="149">IF(Y31=Z31,Y31,IF(Z31&gt;0,Z31,Y31))</f>
        <v/>
      </c>
      <c r="AE31" s="25"/>
    </row>
    <row r="32" spans="1:38" s="11" customFormat="1" ht="14.25" customHeight="1" x14ac:dyDescent="0.35">
      <c r="A32" s="47">
        <v>45980</v>
      </c>
      <c r="B32" s="48"/>
      <c r="C32" s="49"/>
      <c r="D32" s="42"/>
      <c r="E32" s="50"/>
      <c r="F32" s="51"/>
      <c r="G32" s="75">
        <f t="shared" si="109"/>
        <v>0</v>
      </c>
      <c r="H32" s="50"/>
      <c r="I32" s="51"/>
      <c r="J32" s="75">
        <f t="shared" si="110"/>
        <v>0</v>
      </c>
      <c r="K32" s="75">
        <f t="shared" si="111"/>
        <v>0</v>
      </c>
      <c r="L32" s="50"/>
      <c r="M32" s="51"/>
      <c r="N32" s="75">
        <f t="shared" si="112"/>
        <v>0</v>
      </c>
      <c r="O32" s="50"/>
      <c r="P32" s="51"/>
      <c r="Q32" s="75">
        <f t="shared" si="113"/>
        <v>0</v>
      </c>
      <c r="R32" s="75">
        <f t="shared" si="114"/>
        <v>0</v>
      </c>
      <c r="S32" s="85">
        <f t="shared" si="115"/>
        <v>0</v>
      </c>
      <c r="T32" s="75" t="str">
        <f t="shared" si="146"/>
        <v/>
      </c>
      <c r="U32" s="75" t="str">
        <f t="shared" si="116"/>
        <v/>
      </c>
      <c r="V32" s="88">
        <f t="shared" si="117"/>
        <v>0</v>
      </c>
      <c r="W32" s="75" t="str">
        <f t="shared" si="147"/>
        <v/>
      </c>
      <c r="X32" s="85" t="str">
        <f t="shared" si="148"/>
        <v/>
      </c>
      <c r="Y32" s="75" t="str">
        <f t="shared" si="118"/>
        <v/>
      </c>
      <c r="Z32" s="88">
        <f t="shared" si="119"/>
        <v>0</v>
      </c>
      <c r="AA32" s="75" t="str">
        <f t="shared" si="149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45981</v>
      </c>
      <c r="B33" s="48"/>
      <c r="C33" s="49"/>
      <c r="D33" s="42"/>
      <c r="E33" s="50"/>
      <c r="F33" s="51"/>
      <c r="G33" s="75">
        <f t="shared" si="109"/>
        <v>0</v>
      </c>
      <c r="H33" s="50"/>
      <c r="I33" s="51"/>
      <c r="J33" s="75">
        <f t="shared" si="110"/>
        <v>0</v>
      </c>
      <c r="K33" s="75">
        <f t="shared" si="111"/>
        <v>0</v>
      </c>
      <c r="L33" s="50"/>
      <c r="M33" s="51"/>
      <c r="N33" s="75">
        <f t="shared" si="112"/>
        <v>0</v>
      </c>
      <c r="O33" s="50"/>
      <c r="P33" s="51"/>
      <c r="Q33" s="75">
        <f t="shared" si="113"/>
        <v>0</v>
      </c>
      <c r="R33" s="75">
        <f t="shared" si="114"/>
        <v>0</v>
      </c>
      <c r="S33" s="85">
        <f t="shared" si="115"/>
        <v>0</v>
      </c>
      <c r="T33" s="75" t="str">
        <f t="shared" si="146"/>
        <v/>
      </c>
      <c r="U33" s="75" t="str">
        <f t="shared" si="116"/>
        <v/>
      </c>
      <c r="V33" s="88">
        <f t="shared" si="117"/>
        <v>0</v>
      </c>
      <c r="W33" s="75" t="str">
        <f t="shared" si="147"/>
        <v/>
      </c>
      <c r="X33" s="85" t="str">
        <f t="shared" si="148"/>
        <v/>
      </c>
      <c r="Y33" s="75" t="str">
        <f t="shared" si="118"/>
        <v/>
      </c>
      <c r="Z33" s="88">
        <f t="shared" si="119"/>
        <v>0</v>
      </c>
      <c r="AA33" s="75" t="str">
        <f t="shared" si="149"/>
        <v/>
      </c>
      <c r="AC33" s="58" t="s">
        <v>37</v>
      </c>
      <c r="AD33" s="58"/>
      <c r="AE33" s="60">
        <f>IF($AE$5-(COUNTIF(B$14:B$44,"f")+($AE$5-Okt!AE33))&gt;-1,Okt!AE33-COUNTIF(B$14:B$44,"f"),0)</f>
        <v>10</v>
      </c>
    </row>
    <row r="34" spans="1:31" s="11" customFormat="1" ht="14.25" customHeight="1" x14ac:dyDescent="0.35">
      <c r="A34" s="47">
        <v>45982</v>
      </c>
      <c r="B34" s="48"/>
      <c r="C34" s="49"/>
      <c r="D34" s="42"/>
      <c r="E34" s="50"/>
      <c r="F34" s="51"/>
      <c r="G34" s="75">
        <f t="shared" si="109"/>
        <v>0</v>
      </c>
      <c r="H34" s="50"/>
      <c r="I34" s="51"/>
      <c r="J34" s="75">
        <f t="shared" si="110"/>
        <v>0</v>
      </c>
      <c r="K34" s="75">
        <f t="shared" si="111"/>
        <v>0</v>
      </c>
      <c r="L34" s="50"/>
      <c r="M34" s="51"/>
      <c r="N34" s="75">
        <f t="shared" si="112"/>
        <v>0</v>
      </c>
      <c r="O34" s="50"/>
      <c r="P34" s="51"/>
      <c r="Q34" s="75">
        <f t="shared" si="113"/>
        <v>0</v>
      </c>
      <c r="R34" s="75">
        <f t="shared" si="114"/>
        <v>0</v>
      </c>
      <c r="S34" s="85">
        <f t="shared" si="115"/>
        <v>0</v>
      </c>
      <c r="T34" s="75" t="str">
        <f t="shared" si="146"/>
        <v/>
      </c>
      <c r="U34" s="75" t="str">
        <f t="shared" si="116"/>
        <v/>
      </c>
      <c r="V34" s="88">
        <f t="shared" si="117"/>
        <v>0</v>
      </c>
      <c r="W34" s="75" t="str">
        <f t="shared" si="147"/>
        <v/>
      </c>
      <c r="X34" s="85" t="str">
        <f t="shared" si="148"/>
        <v/>
      </c>
      <c r="Y34" s="75" t="str">
        <f t="shared" si="118"/>
        <v/>
      </c>
      <c r="Z34" s="88">
        <f t="shared" si="119"/>
        <v>0</v>
      </c>
      <c r="AA34" s="75" t="str">
        <f t="shared" si="149"/>
        <v/>
      </c>
      <c r="AC34" s="61" t="s">
        <v>38</v>
      </c>
      <c r="AD34" s="61"/>
      <c r="AE34" s="46">
        <f>IF(Okt!AE34&gt;0,Okt!AE34+COUNTIF(B$14:B$44,"f"),IF(COUNTIF(B$14:B$44,"f")&gt;Okt!AE33,COUNTIF(B$14:B$44,"f")-Okt!AE33,0))</f>
        <v>0</v>
      </c>
    </row>
    <row r="35" spans="1:31" s="11" customFormat="1" ht="14.25" customHeight="1" x14ac:dyDescent="0.35">
      <c r="A35" s="40">
        <v>45983</v>
      </c>
      <c r="B35" s="41"/>
      <c r="C35" s="42"/>
      <c r="D35" s="42"/>
      <c r="E35" s="43"/>
      <c r="F35" s="44"/>
      <c r="G35" s="75">
        <f t="shared" ref="G35" si="150">IF(E35="",0,CONCATENATE(E35,":",F35))</f>
        <v>0</v>
      </c>
      <c r="H35" s="43"/>
      <c r="I35" s="44"/>
      <c r="J35" s="75">
        <f t="shared" ref="J35" si="151">IF(H35="",0,CONCATENATE(H35,":",I35))</f>
        <v>0</v>
      </c>
      <c r="K35" s="79">
        <f t="shared" ref="K35" si="152">J35-G35</f>
        <v>0</v>
      </c>
      <c r="L35" s="43"/>
      <c r="M35" s="44"/>
      <c r="N35" s="75">
        <f t="shared" ref="N35" si="153">IF(L35="",0,CONCATENATE(L35,":",M35))</f>
        <v>0</v>
      </c>
      <c r="O35" s="43"/>
      <c r="P35" s="44"/>
      <c r="Q35" s="75">
        <f t="shared" ref="Q35" si="154">IF(O35="",0,CONCATENATE(O35,":",P35))</f>
        <v>0</v>
      </c>
      <c r="R35" s="79">
        <f t="shared" ref="R35" si="155">Q35-N35</f>
        <v>0</v>
      </c>
      <c r="S35" s="79">
        <f t="shared" ref="S35" si="156">K35+R35</f>
        <v>0</v>
      </c>
      <c r="T35" s="79" t="str">
        <f t="shared" si="82"/>
        <v/>
      </c>
      <c r="U35" s="79" t="str">
        <f t="shared" ref="U35" si="157">IF(T35&gt;0,T35,0)</f>
        <v/>
      </c>
      <c r="V35" s="87">
        <f t="shared" ref="V35" si="158">IF(T35&lt;0,T35*(-1),0)</f>
        <v>0</v>
      </c>
      <c r="W35" s="79" t="str">
        <f t="shared" si="85"/>
        <v/>
      </c>
      <c r="X35" s="79" t="str">
        <f t="shared" si="86"/>
        <v/>
      </c>
      <c r="Y35" s="79" t="str">
        <f t="shared" ref="Y35" si="159">IF(X35&gt;0,X35,0)</f>
        <v/>
      </c>
      <c r="Z35" s="79">
        <f t="shared" ref="Z35" si="160">IF(X35&lt;0,X35*(-1),0)</f>
        <v>0</v>
      </c>
      <c r="AA35" s="79" t="str">
        <f t="shared" si="89"/>
        <v/>
      </c>
      <c r="AC35" s="58" t="s">
        <v>39</v>
      </c>
      <c r="AD35" s="58"/>
      <c r="AE35" s="60">
        <f>IF($AE$6-(COUNTIF(B$14:B$44,"s")+($AE$6-Okt!AE35))&gt;-1,Okt!AE35-COUNTIF(B$14:B$44,"s"),0)</f>
        <v>0</v>
      </c>
    </row>
    <row r="36" spans="1:31" s="11" customFormat="1" ht="14.25" customHeight="1" x14ac:dyDescent="0.35">
      <c r="A36" s="40">
        <v>45984</v>
      </c>
      <c r="B36" s="41"/>
      <c r="C36" s="42"/>
      <c r="D36" s="42"/>
      <c r="E36" s="43"/>
      <c r="F36" s="44"/>
      <c r="G36" s="75">
        <f t="shared" si="109"/>
        <v>0</v>
      </c>
      <c r="H36" s="43"/>
      <c r="I36" s="44"/>
      <c r="J36" s="75">
        <f t="shared" si="110"/>
        <v>0</v>
      </c>
      <c r="K36" s="79">
        <f t="shared" si="111"/>
        <v>0</v>
      </c>
      <c r="L36" s="43"/>
      <c r="M36" s="44"/>
      <c r="N36" s="75">
        <f t="shared" si="112"/>
        <v>0</v>
      </c>
      <c r="O36" s="43"/>
      <c r="P36" s="44"/>
      <c r="Q36" s="75">
        <f t="shared" si="113"/>
        <v>0</v>
      </c>
      <c r="R36" s="79">
        <f t="shared" si="114"/>
        <v>0</v>
      </c>
      <c r="S36" s="79">
        <f t="shared" si="115"/>
        <v>0</v>
      </c>
      <c r="T36" s="79" t="str">
        <f t="shared" si="82"/>
        <v/>
      </c>
      <c r="U36" s="79" t="str">
        <f t="shared" si="116"/>
        <v/>
      </c>
      <c r="V36" s="87">
        <f t="shared" si="117"/>
        <v>0</v>
      </c>
      <c r="W36" s="79" t="str">
        <f t="shared" si="85"/>
        <v/>
      </c>
      <c r="X36" s="79" t="str">
        <f t="shared" si="86"/>
        <v/>
      </c>
      <c r="Y36" s="79" t="str">
        <f t="shared" si="118"/>
        <v/>
      </c>
      <c r="Z36" s="79">
        <f t="shared" si="119"/>
        <v>0</v>
      </c>
      <c r="AA36" s="79" t="str">
        <f t="shared" si="89"/>
        <v/>
      </c>
      <c r="AC36" s="58" t="s">
        <v>40</v>
      </c>
      <c r="AD36" s="58"/>
      <c r="AE36" s="46">
        <f>COUNTIF(B$14:B$44,"vp")+Okt!AE36</f>
        <v>0</v>
      </c>
    </row>
    <row r="37" spans="1:31" s="11" customFormat="1" ht="14.25" customHeight="1" x14ac:dyDescent="0.35">
      <c r="A37" s="47">
        <v>45985</v>
      </c>
      <c r="B37" s="48"/>
      <c r="C37" s="49"/>
      <c r="D37" s="42"/>
      <c r="E37" s="50"/>
      <c r="F37" s="51"/>
      <c r="G37" s="75">
        <f t="shared" ref="G37" si="161">IF(E37="",0,CONCATENATE(E37,":",F37))</f>
        <v>0</v>
      </c>
      <c r="H37" s="50"/>
      <c r="I37" s="51"/>
      <c r="J37" s="75">
        <f t="shared" ref="J37" si="162">IF(H37="",0,CONCATENATE(H37,":",I37))</f>
        <v>0</v>
      </c>
      <c r="K37" s="75">
        <f t="shared" ref="K37" si="163">J37-G37</f>
        <v>0</v>
      </c>
      <c r="L37" s="50"/>
      <c r="M37" s="51"/>
      <c r="N37" s="75">
        <f t="shared" ref="N37" si="164">IF(L37="",0,CONCATENATE(L37,":",M37))</f>
        <v>0</v>
      </c>
      <c r="O37" s="50"/>
      <c r="P37" s="51"/>
      <c r="Q37" s="75">
        <f t="shared" ref="Q37" si="165">IF(O37="",0,CONCATENATE(O37,":",P37))</f>
        <v>0</v>
      </c>
      <c r="R37" s="75">
        <f t="shared" ref="R37" si="166">Q37-N37</f>
        <v>0</v>
      </c>
      <c r="S37" s="85">
        <f t="shared" ref="S37" si="167">K37+R37</f>
        <v>0</v>
      </c>
      <c r="T37" s="75" t="str">
        <f t="shared" ref="T37" si="168">IF(B37="av",($E$7)*(-1),IF(B37="df",($E$7)*(-1),IF(D37="X","",IF(B37="sd",ROUND(S37-($E$7*(1-$AE$4)),10),IF(S37=0,"",ROUND(S37-$E$7,10))))))</f>
        <v/>
      </c>
      <c r="U37" s="75" t="str">
        <f t="shared" ref="U37" si="169">IF(T37&gt;0,T37,0)</f>
        <v/>
      </c>
      <c r="V37" s="88">
        <f t="shared" ref="V37" si="170">IF(T37&lt;0,T37*(-1),0)</f>
        <v>0</v>
      </c>
      <c r="W37" s="75" t="str">
        <f t="shared" ref="W37" si="171">IF(U37=V37,U37,IF(V37&gt;0,V37,U37))</f>
        <v/>
      </c>
      <c r="X37" s="85" t="str">
        <f t="shared" ref="X37" si="172">IF(D37="X",ROUND(S37-$E$7,10),"")</f>
        <v/>
      </c>
      <c r="Y37" s="75" t="str">
        <f t="shared" ref="Y37" si="173">IF(X37&gt;0,X37,0)</f>
        <v/>
      </c>
      <c r="Z37" s="88">
        <f t="shared" ref="Z37" si="174">IF(X37&lt;0,X37*(-1),0)</f>
        <v>0</v>
      </c>
      <c r="AA37" s="75" t="str">
        <f t="shared" ref="AA37" si="175">IF(Y37=Z37,Y37,IF(Z37&gt;0,Z37,Y37))</f>
        <v/>
      </c>
      <c r="AC37" s="58" t="s">
        <v>41</v>
      </c>
      <c r="AD37" s="58"/>
      <c r="AE37" s="46">
        <f>COUNTIF(B$14:B$44,"sb")+Okt!AE37</f>
        <v>0</v>
      </c>
    </row>
    <row r="38" spans="1:31" s="11" customFormat="1" ht="14.25" customHeight="1" x14ac:dyDescent="0.35">
      <c r="A38" s="47">
        <v>45986</v>
      </c>
      <c r="B38" s="48"/>
      <c r="C38" s="49"/>
      <c r="D38" s="42"/>
      <c r="E38" s="50"/>
      <c r="F38" s="51"/>
      <c r="G38" s="75">
        <f t="shared" si="109"/>
        <v>0</v>
      </c>
      <c r="H38" s="50"/>
      <c r="I38" s="51"/>
      <c r="J38" s="75">
        <f t="shared" si="110"/>
        <v>0</v>
      </c>
      <c r="K38" s="75">
        <f t="shared" si="111"/>
        <v>0</v>
      </c>
      <c r="L38" s="50"/>
      <c r="M38" s="51"/>
      <c r="N38" s="75">
        <f t="shared" si="112"/>
        <v>0</v>
      </c>
      <c r="O38" s="50"/>
      <c r="P38" s="51"/>
      <c r="Q38" s="75">
        <f t="shared" si="113"/>
        <v>0</v>
      </c>
      <c r="R38" s="75">
        <f t="shared" si="114"/>
        <v>0</v>
      </c>
      <c r="S38" s="85">
        <f t="shared" si="115"/>
        <v>0</v>
      </c>
      <c r="T38" s="75" t="str">
        <f t="shared" ref="T38:T41" si="176">IF(B38="av",($E$7)*(-1),IF(B38="df",($E$7)*(-1),IF(D38="X","",IF(B38="sd",ROUND(S38-($E$7*(1-$AE$4)),10),IF(S38=0,"",ROUND(S38-$E$7,10))))))</f>
        <v/>
      </c>
      <c r="U38" s="75" t="str">
        <f t="shared" si="116"/>
        <v/>
      </c>
      <c r="V38" s="88">
        <f t="shared" si="117"/>
        <v>0</v>
      </c>
      <c r="W38" s="75" t="str">
        <f t="shared" ref="W38:W41" si="177">IF(U38=V38,U38,IF(V38&gt;0,V38,U38))</f>
        <v/>
      </c>
      <c r="X38" s="85" t="str">
        <f t="shared" ref="X38:X41" si="178">IF(D38="X",ROUND(S38-$E$7,10),"")</f>
        <v/>
      </c>
      <c r="Y38" s="75" t="str">
        <f t="shared" si="118"/>
        <v/>
      </c>
      <c r="Z38" s="88">
        <f t="shared" si="119"/>
        <v>0</v>
      </c>
      <c r="AA38" s="75" t="str">
        <f t="shared" ref="AA38:AA41" si="179">IF(Y38=Z38,Y38,IF(Z38&gt;0,Z38,Y38))</f>
        <v/>
      </c>
      <c r="AC38" s="62" t="s">
        <v>42</v>
      </c>
      <c r="AD38" s="62"/>
      <c r="AE38" s="46">
        <f>COUNTIF(B$14:B$44,"sm")+Okt!AE38</f>
        <v>0</v>
      </c>
    </row>
    <row r="39" spans="1:31" s="11" customFormat="1" ht="14.25" customHeight="1" x14ac:dyDescent="0.35">
      <c r="A39" s="47">
        <v>45987</v>
      </c>
      <c r="B39" s="48"/>
      <c r="C39" s="49"/>
      <c r="D39" s="42"/>
      <c r="E39" s="50"/>
      <c r="F39" s="51"/>
      <c r="G39" s="75">
        <f t="shared" si="109"/>
        <v>0</v>
      </c>
      <c r="H39" s="50"/>
      <c r="I39" s="51"/>
      <c r="J39" s="75">
        <f t="shared" si="110"/>
        <v>0</v>
      </c>
      <c r="K39" s="75">
        <f t="shared" si="111"/>
        <v>0</v>
      </c>
      <c r="L39" s="50"/>
      <c r="M39" s="51"/>
      <c r="N39" s="75">
        <f t="shared" si="112"/>
        <v>0</v>
      </c>
      <c r="O39" s="50"/>
      <c r="P39" s="51"/>
      <c r="Q39" s="75">
        <f t="shared" si="113"/>
        <v>0</v>
      </c>
      <c r="R39" s="75">
        <f t="shared" si="114"/>
        <v>0</v>
      </c>
      <c r="S39" s="85">
        <f t="shared" si="115"/>
        <v>0</v>
      </c>
      <c r="T39" s="75" t="str">
        <f t="shared" si="176"/>
        <v/>
      </c>
      <c r="U39" s="75" t="str">
        <f t="shared" si="116"/>
        <v/>
      </c>
      <c r="V39" s="88">
        <f t="shared" si="117"/>
        <v>0</v>
      </c>
      <c r="W39" s="75" t="str">
        <f t="shared" si="177"/>
        <v/>
      </c>
      <c r="X39" s="85" t="str">
        <f t="shared" si="178"/>
        <v/>
      </c>
      <c r="Y39" s="75" t="str">
        <f t="shared" si="118"/>
        <v/>
      </c>
      <c r="Z39" s="88">
        <f t="shared" si="119"/>
        <v>0</v>
      </c>
      <c r="AA39" s="75" t="str">
        <f t="shared" si="179"/>
        <v/>
      </c>
      <c r="AC39" s="62" t="s">
        <v>43</v>
      </c>
      <c r="AD39" s="62"/>
      <c r="AE39" s="46">
        <f>COUNTIF(B$14:B$44,"sd")+Okt!AE39</f>
        <v>0</v>
      </c>
    </row>
    <row r="40" spans="1:31" s="11" customFormat="1" ht="14.25" customHeight="1" x14ac:dyDescent="0.35">
      <c r="A40" s="47">
        <v>45988</v>
      </c>
      <c r="B40" s="48"/>
      <c r="C40" s="49"/>
      <c r="D40" s="42"/>
      <c r="E40" s="50"/>
      <c r="F40" s="51"/>
      <c r="G40" s="75">
        <f t="shared" si="109"/>
        <v>0</v>
      </c>
      <c r="H40" s="50"/>
      <c r="I40" s="51"/>
      <c r="J40" s="75">
        <f t="shared" si="110"/>
        <v>0</v>
      </c>
      <c r="K40" s="75">
        <f t="shared" si="111"/>
        <v>0</v>
      </c>
      <c r="L40" s="50"/>
      <c r="M40" s="51"/>
      <c r="N40" s="75">
        <f t="shared" si="112"/>
        <v>0</v>
      </c>
      <c r="O40" s="50"/>
      <c r="P40" s="51"/>
      <c r="Q40" s="75">
        <f t="shared" si="113"/>
        <v>0</v>
      </c>
      <c r="R40" s="75">
        <f t="shared" si="114"/>
        <v>0</v>
      </c>
      <c r="S40" s="85">
        <f t="shared" si="115"/>
        <v>0</v>
      </c>
      <c r="T40" s="75" t="str">
        <f t="shared" si="176"/>
        <v/>
      </c>
      <c r="U40" s="75" t="str">
        <f t="shared" si="116"/>
        <v/>
      </c>
      <c r="V40" s="88">
        <f t="shared" si="117"/>
        <v>0</v>
      </c>
      <c r="W40" s="75" t="str">
        <f t="shared" si="177"/>
        <v/>
      </c>
      <c r="X40" s="85" t="str">
        <f t="shared" si="178"/>
        <v/>
      </c>
      <c r="Y40" s="75" t="str">
        <f t="shared" si="118"/>
        <v/>
      </c>
      <c r="Z40" s="88">
        <f t="shared" si="119"/>
        <v>0</v>
      </c>
      <c r="AA40" s="75" t="str">
        <f t="shared" si="179"/>
        <v/>
      </c>
      <c r="AC40" s="62" t="s">
        <v>44</v>
      </c>
      <c r="AD40" s="62"/>
      <c r="AE40" s="46">
        <f>COUNTIF(B$14:B$44,"se")+Okt!AE40</f>
        <v>0</v>
      </c>
    </row>
    <row r="41" spans="1:31" s="11" customFormat="1" ht="14.25" customHeight="1" x14ac:dyDescent="0.35">
      <c r="A41" s="47">
        <v>45989</v>
      </c>
      <c r="B41" s="48"/>
      <c r="C41" s="49"/>
      <c r="D41" s="42"/>
      <c r="E41" s="50"/>
      <c r="F41" s="51"/>
      <c r="G41" s="75">
        <f t="shared" si="109"/>
        <v>0</v>
      </c>
      <c r="H41" s="50"/>
      <c r="I41" s="51"/>
      <c r="J41" s="75">
        <f t="shared" si="110"/>
        <v>0</v>
      </c>
      <c r="K41" s="75">
        <f t="shared" si="111"/>
        <v>0</v>
      </c>
      <c r="L41" s="50"/>
      <c r="M41" s="51"/>
      <c r="N41" s="75">
        <f t="shared" si="112"/>
        <v>0</v>
      </c>
      <c r="O41" s="50"/>
      <c r="P41" s="51"/>
      <c r="Q41" s="75">
        <f t="shared" si="113"/>
        <v>0</v>
      </c>
      <c r="R41" s="75">
        <f t="shared" si="114"/>
        <v>0</v>
      </c>
      <c r="S41" s="85">
        <f t="shared" si="115"/>
        <v>0</v>
      </c>
      <c r="T41" s="75" t="str">
        <f t="shared" si="176"/>
        <v/>
      </c>
      <c r="U41" s="75" t="str">
        <f t="shared" si="116"/>
        <v/>
      </c>
      <c r="V41" s="88">
        <f t="shared" si="117"/>
        <v>0</v>
      </c>
      <c r="W41" s="75" t="str">
        <f t="shared" si="177"/>
        <v/>
      </c>
      <c r="X41" s="85" t="str">
        <f t="shared" si="178"/>
        <v/>
      </c>
      <c r="Y41" s="75" t="str">
        <f t="shared" si="118"/>
        <v/>
      </c>
      <c r="Z41" s="88">
        <f t="shared" si="119"/>
        <v>0</v>
      </c>
      <c r="AA41" s="75" t="str">
        <f t="shared" si="179"/>
        <v/>
      </c>
      <c r="AC41" s="62" t="s">
        <v>45</v>
      </c>
      <c r="AD41" s="62"/>
      <c r="AE41" s="46">
        <f>COUNTIF(B$14:B$44,"df")+Okt!AE41</f>
        <v>0</v>
      </c>
    </row>
    <row r="42" spans="1:31" s="11" customFormat="1" ht="14.25" customHeight="1" x14ac:dyDescent="0.35">
      <c r="A42" s="40">
        <v>45990</v>
      </c>
      <c r="B42" s="41"/>
      <c r="C42" s="42"/>
      <c r="D42" s="42"/>
      <c r="E42" s="43"/>
      <c r="F42" s="44"/>
      <c r="G42" s="75">
        <f t="shared" ref="G42" si="180">IF(E42="",0,CONCATENATE(E42,":",F42))</f>
        <v>0</v>
      </c>
      <c r="H42" s="43"/>
      <c r="I42" s="44"/>
      <c r="J42" s="75">
        <f t="shared" ref="J42" si="181">IF(H42="",0,CONCATENATE(H42,":",I42))</f>
        <v>0</v>
      </c>
      <c r="K42" s="79">
        <f t="shared" ref="K42" si="182">J42-G42</f>
        <v>0</v>
      </c>
      <c r="L42" s="43"/>
      <c r="M42" s="44"/>
      <c r="N42" s="75">
        <f t="shared" ref="N42" si="183">IF(L42="",0,CONCATENATE(L42,":",M42))</f>
        <v>0</v>
      </c>
      <c r="O42" s="43"/>
      <c r="P42" s="44"/>
      <c r="Q42" s="75">
        <f t="shared" ref="Q42" si="184">IF(O42="",0,CONCATENATE(O42,":",P42))</f>
        <v>0</v>
      </c>
      <c r="R42" s="79">
        <f t="shared" ref="R42" si="185">Q42-N42</f>
        <v>0</v>
      </c>
      <c r="S42" s="79">
        <f t="shared" ref="S42" si="186">K42+R42</f>
        <v>0</v>
      </c>
      <c r="T42" s="79" t="str">
        <f t="shared" si="82"/>
        <v/>
      </c>
      <c r="U42" s="79" t="str">
        <f t="shared" ref="U42" si="187">IF(T42&gt;0,T42,0)</f>
        <v/>
      </c>
      <c r="V42" s="87">
        <f t="shared" ref="V42" si="188">IF(T42&lt;0,T42*(-1),0)</f>
        <v>0</v>
      </c>
      <c r="W42" s="79" t="str">
        <f t="shared" si="85"/>
        <v/>
      </c>
      <c r="X42" s="79" t="str">
        <f t="shared" si="86"/>
        <v/>
      </c>
      <c r="Y42" s="79" t="str">
        <f t="shared" ref="Y42" si="189">IF(X42&gt;0,X42,0)</f>
        <v/>
      </c>
      <c r="Z42" s="79">
        <f t="shared" ref="Z42" si="190">IF(X42&lt;0,X42*(-1),0)</f>
        <v>0</v>
      </c>
      <c r="AA42" s="79" t="str">
        <f t="shared" si="89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0">
        <v>45991</v>
      </c>
      <c r="B43" s="41"/>
      <c r="C43" s="42"/>
      <c r="D43" s="42"/>
      <c r="E43" s="43"/>
      <c r="F43" s="44"/>
      <c r="G43" s="75">
        <f t="shared" si="109"/>
        <v>0</v>
      </c>
      <c r="H43" s="43"/>
      <c r="I43" s="44"/>
      <c r="J43" s="75">
        <f t="shared" si="110"/>
        <v>0</v>
      </c>
      <c r="K43" s="79">
        <f t="shared" si="111"/>
        <v>0</v>
      </c>
      <c r="L43" s="43"/>
      <c r="M43" s="44"/>
      <c r="N43" s="75">
        <f t="shared" si="112"/>
        <v>0</v>
      </c>
      <c r="O43" s="43"/>
      <c r="P43" s="44"/>
      <c r="Q43" s="75">
        <f t="shared" si="113"/>
        <v>0</v>
      </c>
      <c r="R43" s="79">
        <f t="shared" si="114"/>
        <v>0</v>
      </c>
      <c r="S43" s="79">
        <f t="shared" si="115"/>
        <v>0</v>
      </c>
      <c r="T43" s="79" t="str">
        <f t="shared" si="82"/>
        <v/>
      </c>
      <c r="U43" s="79" t="str">
        <f t="shared" si="116"/>
        <v/>
      </c>
      <c r="V43" s="87">
        <f t="shared" si="117"/>
        <v>0</v>
      </c>
      <c r="W43" s="79" t="str">
        <f t="shared" si="85"/>
        <v/>
      </c>
      <c r="X43" s="79" t="str">
        <f t="shared" si="86"/>
        <v/>
      </c>
      <c r="Y43" s="79" t="str">
        <f t="shared" si="118"/>
        <v/>
      </c>
      <c r="Z43" s="79">
        <f t="shared" si="119"/>
        <v>0</v>
      </c>
      <c r="AA43" s="79" t="str">
        <f t="shared" si="89"/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ref="G44" si="191">IF(E44="",0,CONCATENATE(E44,":",F44))</f>
        <v>0</v>
      </c>
      <c r="H44" s="50"/>
      <c r="I44" s="51"/>
      <c r="J44" s="75">
        <f t="shared" ref="J44" si="192">IF(H44="",0,CONCATENATE(H44,":",I44))</f>
        <v>0</v>
      </c>
      <c r="K44" s="75">
        <f t="shared" ref="K44" si="193">J44-G44</f>
        <v>0</v>
      </c>
      <c r="L44" s="50"/>
      <c r="M44" s="51"/>
      <c r="N44" s="75">
        <f t="shared" ref="N44" si="194">IF(L44="",0,CONCATENATE(L44,":",M44))</f>
        <v>0</v>
      </c>
      <c r="O44" s="50"/>
      <c r="P44" s="51"/>
      <c r="Q44" s="75">
        <f t="shared" ref="Q44" si="195">IF(O44="",0,CONCATENATE(O44,":",P44))</f>
        <v>0</v>
      </c>
      <c r="R44" s="75">
        <f t="shared" ref="R44" si="196">Q44-N44</f>
        <v>0</v>
      </c>
      <c r="S44" s="75">
        <f t="shared" ref="S44" si="197">K44+R44</f>
        <v>0</v>
      </c>
      <c r="T44" s="75" t="str">
        <f t="shared" ref="T44" si="198">IF(B44="av",($E$7)*(-1),IF(B44="df",($E$7)*(-1),IF(D44="X","",IF(B44="sd",ROUND(S44-($E$7*(1-$AE$4)),10),IF(S44=0,"",ROUND(S44-$E$7,10))))))</f>
        <v/>
      </c>
      <c r="U44" s="75" t="str">
        <f t="shared" ref="U44" si="199">IF(T44&gt;0,T44,0)</f>
        <v/>
      </c>
      <c r="V44" s="88">
        <f t="shared" ref="V44" si="200">IF(T44&lt;0,T44*(-1),0)</f>
        <v>0</v>
      </c>
      <c r="W44" s="75" t="str">
        <f t="shared" ref="W44" si="201">IF(U44=V44,U44,IF(V44&gt;0,V44,U44))</f>
        <v/>
      </c>
      <c r="X44" s="85" t="str">
        <f t="shared" ref="X44" si="202">IF(D44="X",ROUND(S44-$E$7,10),"")</f>
        <v/>
      </c>
      <c r="Y44" s="75" t="str">
        <f t="shared" ref="Y44" si="203">IF(X44&gt;0,X44,0)</f>
        <v/>
      </c>
      <c r="Z44" s="88">
        <f t="shared" ref="Z44" si="204">IF(X44&lt;0,X44*(-1),0)</f>
        <v>0</v>
      </c>
      <c r="AA44" s="75" t="str">
        <f t="shared" ref="AA44" si="205">IF(Y44=Z44,Y44,IF(Z44&gt;0,Z44,Y44))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110" priority="35" stopIfTrue="1">
      <formula>$U$45-$V$45&lt;0</formula>
    </cfRule>
  </conditionalFormatting>
  <conditionalFormatting sqref="W16:W20 W23:W27 W30:W34 W37:W41">
    <cfRule type="cellIs" dxfId="109" priority="11" stopIfTrue="1" operator="equal">
      <formula>$U16</formula>
    </cfRule>
    <cfRule type="cellIs" dxfId="108" priority="12" stopIfTrue="1" operator="equal">
      <formula>$V16</formula>
    </cfRule>
  </conditionalFormatting>
  <conditionalFormatting sqref="W44">
    <cfRule type="cellIs" dxfId="107" priority="29" stopIfTrue="1" operator="equal">
      <formula>$U44</formula>
    </cfRule>
    <cfRule type="cellIs" dxfId="106" priority="30" stopIfTrue="1" operator="equal">
      <formula>$V44</formula>
    </cfRule>
  </conditionalFormatting>
  <conditionalFormatting sqref="W45 AA45">
    <cfRule type="expression" dxfId="105" priority="32" stopIfTrue="1">
      <formula>V$45&gt;U$45</formula>
    </cfRule>
  </conditionalFormatting>
  <conditionalFormatting sqref="AA16:AA20 AA23:AA27 AA30:AA34 AA37:AA41">
    <cfRule type="cellIs" dxfId="104" priority="9" stopIfTrue="1" operator="equal">
      <formula>$Y16</formula>
    </cfRule>
    <cfRule type="cellIs" dxfId="103" priority="10" stopIfTrue="1" operator="equal">
      <formula>$Z16</formula>
    </cfRule>
  </conditionalFormatting>
  <conditionalFormatting sqref="AA44">
    <cfRule type="cellIs" dxfId="102" priority="33" stopIfTrue="1" operator="equal">
      <formula>$Y44</formula>
    </cfRule>
    <cfRule type="cellIs" dxfId="101" priority="34" stopIfTrue="1" operator="equal">
      <formula>$Z44</formula>
    </cfRule>
  </conditionalFormatting>
  <conditionalFormatting sqref="AE15:AE17 AE28:AE29">
    <cfRule type="expression" dxfId="100" priority="31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22"/>
  <sheetViews>
    <sheetView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80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56</v>
      </c>
      <c r="AD5" s="16"/>
      <c r="AE5" s="102">
        <f>IF(Nov!AE5="","",Nov!AE5)</f>
        <v>10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57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45992</v>
      </c>
      <c r="B14" s="48"/>
      <c r="C14" s="49"/>
      <c r="D14" s="42"/>
      <c r="E14" s="50"/>
      <c r="F14" s="51"/>
      <c r="G14" s="75">
        <f t="shared" ref="G14" si="0">IF(E14="",0,CONCATENATE(E14,":",F14))</f>
        <v>0</v>
      </c>
      <c r="H14" s="50"/>
      <c r="I14" s="51"/>
      <c r="J14" s="75">
        <f t="shared" ref="J14" si="1">IF(H14="",0,CONCATENATE(H14,":",I14))</f>
        <v>0</v>
      </c>
      <c r="K14" s="75">
        <f t="shared" ref="K14" si="2">J14-G14</f>
        <v>0</v>
      </c>
      <c r="L14" s="50"/>
      <c r="M14" s="51"/>
      <c r="N14" s="75">
        <f t="shared" ref="N14" si="3">IF(L14="",0,CONCATENATE(L14,":",M14))</f>
        <v>0</v>
      </c>
      <c r="O14" s="50"/>
      <c r="P14" s="51"/>
      <c r="Q14" s="75">
        <f t="shared" ref="Q14" si="4">IF(O14="",0,CONCATENATE(O14,":",P14))</f>
        <v>0</v>
      </c>
      <c r="R14" s="75">
        <f t="shared" ref="R14" si="5">Q14-N14</f>
        <v>0</v>
      </c>
      <c r="S14" s="85">
        <f t="shared" ref="S14" si="6">K14+R14</f>
        <v>0</v>
      </c>
      <c r="T14" s="75" t="str">
        <f t="shared" ref="T14" si="7">IF(B14="av",($E$7)*(-1),IF(B14="df",($E$7)*(-1),IF(D14="X","",IF(B14="sd",ROUND(S14-($E$7*(1-$AE$4)),10),IF(S14=0,"",ROUND(S14-$E$7,10))))))</f>
        <v/>
      </c>
      <c r="U14" s="75" t="str">
        <f t="shared" ref="U14" si="8">IF(T14&gt;0,T14,0)</f>
        <v/>
      </c>
      <c r="V14" s="88">
        <f t="shared" ref="V14" si="9">IF(T14&lt;0,T14*(-1),0)</f>
        <v>0</v>
      </c>
      <c r="W14" s="75" t="str">
        <f t="shared" ref="W14" si="10">IF(U14=V14,U14,IF(V14&gt;0,V14,U14))</f>
        <v/>
      </c>
      <c r="X14" s="85" t="str">
        <f t="shared" ref="X14" si="11">IF(D14="X",ROUND(S14-$E$7,10),"")</f>
        <v/>
      </c>
      <c r="Y14" s="75" t="str">
        <f t="shared" ref="Y14" si="12">IF(X14&gt;0,X14,0)</f>
        <v/>
      </c>
      <c r="Z14" s="88">
        <f t="shared" ref="Z14" si="13">IF(X14&lt;0,X14*(-1),0)</f>
        <v>0</v>
      </c>
      <c r="AA14" s="75" t="str">
        <f t="shared" ref="AA14" si="14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45993</v>
      </c>
      <c r="B15" s="48"/>
      <c r="C15" s="49"/>
      <c r="D15" s="42"/>
      <c r="E15" s="50"/>
      <c r="F15" s="51"/>
      <c r="G15" s="75">
        <f t="shared" ref="G15" si="15">IF(E15="",0,CONCATENATE(E15,":",F15))</f>
        <v>0</v>
      </c>
      <c r="H15" s="50"/>
      <c r="I15" s="51"/>
      <c r="J15" s="75">
        <f t="shared" ref="J15" si="16">IF(H15="",0,CONCATENATE(H15,":",I15))</f>
        <v>0</v>
      </c>
      <c r="K15" s="75">
        <f t="shared" ref="K15" si="17">J15-G15</f>
        <v>0</v>
      </c>
      <c r="L15" s="50"/>
      <c r="M15" s="51"/>
      <c r="N15" s="75">
        <f t="shared" ref="N15" si="18">IF(L15="",0,CONCATENATE(L15,":",M15))</f>
        <v>0</v>
      </c>
      <c r="O15" s="50"/>
      <c r="P15" s="51"/>
      <c r="Q15" s="75">
        <f t="shared" ref="Q15" si="19">IF(O15="",0,CONCATENATE(O15,":",P15))</f>
        <v>0</v>
      </c>
      <c r="R15" s="75">
        <f t="shared" ref="R15" si="20">Q15-N15</f>
        <v>0</v>
      </c>
      <c r="S15" s="85">
        <f t="shared" ref="S15" si="21">K15+R15</f>
        <v>0</v>
      </c>
      <c r="T15" s="75" t="str">
        <f t="shared" ref="T15" si="22">IF(B15="av",($E$7)*(-1),IF(B15="df",($E$7)*(-1),IF(D15="X","",IF(B15="sd",ROUND(S15-($E$7*(1-$AE$4)),10),IF(S15=0,"",ROUND(S15-$E$7,10))))))</f>
        <v/>
      </c>
      <c r="U15" s="75" t="str">
        <f t="shared" ref="U15" si="23">IF(T15&gt;0,T15,0)</f>
        <v/>
      </c>
      <c r="V15" s="88">
        <f t="shared" ref="V15" si="24">IF(T15&lt;0,T15*(-1),0)</f>
        <v>0</v>
      </c>
      <c r="W15" s="75" t="str">
        <f t="shared" ref="W15" si="25">IF(U15=V15,U15,IF(V15&gt;0,V15,U15))</f>
        <v/>
      </c>
      <c r="X15" s="85" t="str">
        <f t="shared" ref="X15" si="26">IF(D15="X",ROUND(S15-$E$7,10),"")</f>
        <v/>
      </c>
      <c r="Y15" s="75" t="str">
        <f t="shared" ref="Y15" si="27">IF(X15&gt;0,X15,0)</f>
        <v/>
      </c>
      <c r="Z15" s="88">
        <f t="shared" ref="Z15" si="28">IF(X15&lt;0,X15*(-1),0)</f>
        <v>0</v>
      </c>
      <c r="AA15" s="75" t="str">
        <f t="shared" ref="AA15" si="29">IF(Y15=Z15,Y15,IF(Z15&gt;0,Z15,Y15))</f>
        <v/>
      </c>
      <c r="AC15" s="45" t="s">
        <v>51</v>
      </c>
      <c r="AD15" s="92">
        <f>Nov!AD17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45994</v>
      </c>
      <c r="B16" s="48"/>
      <c r="C16" s="49"/>
      <c r="D16" s="42"/>
      <c r="E16" s="50"/>
      <c r="F16" s="51"/>
      <c r="G16" s="75">
        <f t="shared" ref="G16:G17" si="30">IF(E16="",0,CONCATENATE(E16,":",F16))</f>
        <v>0</v>
      </c>
      <c r="H16" s="50"/>
      <c r="I16" s="51"/>
      <c r="J16" s="75">
        <f t="shared" ref="J16:J17" si="31">IF(H16="",0,CONCATENATE(H16,":",I16))</f>
        <v>0</v>
      </c>
      <c r="K16" s="75">
        <f t="shared" ref="K16:K17" si="32">J16-G16</f>
        <v>0</v>
      </c>
      <c r="L16" s="50"/>
      <c r="M16" s="51"/>
      <c r="N16" s="75">
        <f t="shared" ref="N16:N17" si="33">IF(L16="",0,CONCATENATE(L16,":",M16))</f>
        <v>0</v>
      </c>
      <c r="O16" s="50"/>
      <c r="P16" s="51"/>
      <c r="Q16" s="75">
        <f t="shared" ref="Q16:Q17" si="34">IF(O16="",0,CONCATENATE(O16,":",P16))</f>
        <v>0</v>
      </c>
      <c r="R16" s="75">
        <f t="shared" ref="R16:R17" si="35">Q16-N16</f>
        <v>0</v>
      </c>
      <c r="S16" s="85">
        <f t="shared" ref="S16:S17" si="36">K16+R16</f>
        <v>0</v>
      </c>
      <c r="T16" s="75" t="str">
        <f t="shared" ref="T16:T17" si="37">IF(B16="av",($E$7)*(-1),IF(B16="df",($E$7)*(-1),IF(D16="X","",IF(B16="sd",ROUND(S16-($E$7*(1-$AE$4)),10),IF(S16=0,"",ROUND(S16-$E$7,10))))))</f>
        <v/>
      </c>
      <c r="U16" s="75" t="str">
        <f t="shared" ref="U16:U17" si="38">IF(T16&gt;0,T16,0)</f>
        <v/>
      </c>
      <c r="V16" s="88">
        <f t="shared" ref="V16:V17" si="39">IF(T16&lt;0,T16*(-1),0)</f>
        <v>0</v>
      </c>
      <c r="W16" s="75" t="str">
        <f t="shared" ref="W16:W17" si="40">IF(U16=V16,U16,IF(V16&gt;0,V16,U16))</f>
        <v/>
      </c>
      <c r="X16" s="85" t="str">
        <f t="shared" ref="X16:X17" si="41">IF(D16="X",ROUND(S16-$E$7,10),"")</f>
        <v/>
      </c>
      <c r="Y16" s="75" t="str">
        <f t="shared" ref="Y16:Y17" si="42">IF(X16&gt;0,X16,0)</f>
        <v/>
      </c>
      <c r="Z16" s="88">
        <f t="shared" ref="Z16:Z17" si="43">IF(X16&lt;0,X16*(-1),0)</f>
        <v>0</v>
      </c>
      <c r="AA16" s="75" t="str">
        <f t="shared" ref="AA16:AA17" si="44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45995</v>
      </c>
      <c r="B17" s="48"/>
      <c r="C17" s="49"/>
      <c r="D17" s="42"/>
      <c r="E17" s="50"/>
      <c r="F17" s="51"/>
      <c r="G17" s="75">
        <f t="shared" si="30"/>
        <v>0</v>
      </c>
      <c r="H17" s="50"/>
      <c r="I17" s="51"/>
      <c r="J17" s="75">
        <f t="shared" si="31"/>
        <v>0</v>
      </c>
      <c r="K17" s="75">
        <f t="shared" si="32"/>
        <v>0</v>
      </c>
      <c r="L17" s="50"/>
      <c r="M17" s="51"/>
      <c r="N17" s="75">
        <f t="shared" si="33"/>
        <v>0</v>
      </c>
      <c r="O17" s="50"/>
      <c r="P17" s="51"/>
      <c r="Q17" s="75">
        <f t="shared" si="34"/>
        <v>0</v>
      </c>
      <c r="R17" s="75">
        <f t="shared" si="35"/>
        <v>0</v>
      </c>
      <c r="S17" s="85">
        <f t="shared" si="36"/>
        <v>0</v>
      </c>
      <c r="T17" s="75" t="str">
        <f t="shared" si="37"/>
        <v/>
      </c>
      <c r="U17" s="75" t="str">
        <f t="shared" si="38"/>
        <v/>
      </c>
      <c r="V17" s="88">
        <f t="shared" si="39"/>
        <v>0</v>
      </c>
      <c r="W17" s="75" t="str">
        <f t="shared" si="40"/>
        <v/>
      </c>
      <c r="X17" s="85" t="str">
        <f t="shared" si="41"/>
        <v/>
      </c>
      <c r="Y17" s="75" t="str">
        <f t="shared" si="42"/>
        <v/>
      </c>
      <c r="Z17" s="88">
        <f t="shared" si="43"/>
        <v>0</v>
      </c>
      <c r="AA17" s="75" t="str">
        <f t="shared" si="44"/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45996</v>
      </c>
      <c r="B18" s="48"/>
      <c r="C18" s="49"/>
      <c r="D18" s="42"/>
      <c r="E18" s="50"/>
      <c r="F18" s="51"/>
      <c r="G18" s="75">
        <f t="shared" ref="G18:G19" si="45">IF(E18="",0,CONCATENATE(E18,":",F18))</f>
        <v>0</v>
      </c>
      <c r="H18" s="50"/>
      <c r="I18" s="51"/>
      <c r="J18" s="75">
        <f t="shared" ref="J18:J19" si="46">IF(H18="",0,CONCATENATE(H18,":",I18))</f>
        <v>0</v>
      </c>
      <c r="K18" s="75">
        <f t="shared" ref="K18:K19" si="47">J18-G18</f>
        <v>0</v>
      </c>
      <c r="L18" s="50"/>
      <c r="M18" s="51"/>
      <c r="N18" s="75">
        <f t="shared" ref="N18:N19" si="48">IF(L18="",0,CONCATENATE(L18,":",M18))</f>
        <v>0</v>
      </c>
      <c r="O18" s="50"/>
      <c r="P18" s="51"/>
      <c r="Q18" s="75">
        <f t="shared" ref="Q18:Q19" si="49">IF(O18="",0,CONCATENATE(O18,":",P18))</f>
        <v>0</v>
      </c>
      <c r="R18" s="75">
        <f t="shared" ref="R18:R19" si="50">Q18-N18</f>
        <v>0</v>
      </c>
      <c r="S18" s="85">
        <f t="shared" ref="S18:S19" si="51">K18+R18</f>
        <v>0</v>
      </c>
      <c r="T18" s="75" t="str">
        <f t="shared" ref="T18" si="52">IF(B18="av",($E$7)*(-1),IF(B18="df",($E$7)*(-1),IF(D18="X","",IF(B18="sd",ROUND(S18-($E$7*(1-$AE$4)),10),IF(S18=0,"",ROUND(S18-$E$7,10))))))</f>
        <v/>
      </c>
      <c r="U18" s="75" t="str">
        <f t="shared" ref="U18:U19" si="53">IF(T18&gt;0,T18,0)</f>
        <v/>
      </c>
      <c r="V18" s="88">
        <f t="shared" ref="V18:V19" si="54">IF(T18&lt;0,T18*(-1),0)</f>
        <v>0</v>
      </c>
      <c r="W18" s="75" t="str">
        <f t="shared" ref="W18" si="55">IF(U18=V18,U18,IF(V18&gt;0,V18,U18))</f>
        <v/>
      </c>
      <c r="X18" s="85" t="str">
        <f t="shared" ref="X18" si="56">IF(D18="X",ROUND(S18-$E$7,10),"")</f>
        <v/>
      </c>
      <c r="Y18" s="75" t="str">
        <f t="shared" ref="Y18:Y19" si="57">IF(X18&gt;0,X18,0)</f>
        <v/>
      </c>
      <c r="Z18" s="88">
        <f t="shared" ref="Z18:Z19" si="58">IF(X18&lt;0,X18*(-1),0)</f>
        <v>0</v>
      </c>
      <c r="AA18" s="75" t="str">
        <f t="shared" ref="AA18" si="59">IF(Y18=Z18,Y18,IF(Z18&gt;0,Z18,Y18))</f>
        <v/>
      </c>
      <c r="AE18" s="55"/>
      <c r="AL18" s="53"/>
    </row>
    <row r="19" spans="1:38" s="11" customFormat="1" ht="14.25" customHeight="1" x14ac:dyDescent="0.35">
      <c r="A19" s="40">
        <v>45997</v>
      </c>
      <c r="B19" s="41"/>
      <c r="C19" s="42"/>
      <c r="D19" s="42"/>
      <c r="E19" s="43"/>
      <c r="F19" s="44"/>
      <c r="G19" s="75">
        <f t="shared" si="45"/>
        <v>0</v>
      </c>
      <c r="H19" s="43"/>
      <c r="I19" s="44"/>
      <c r="J19" s="75">
        <f t="shared" si="46"/>
        <v>0</v>
      </c>
      <c r="K19" s="79">
        <f t="shared" si="47"/>
        <v>0</v>
      </c>
      <c r="L19" s="43"/>
      <c r="M19" s="44"/>
      <c r="N19" s="75">
        <f t="shared" si="48"/>
        <v>0</v>
      </c>
      <c r="O19" s="43"/>
      <c r="P19" s="44"/>
      <c r="Q19" s="75">
        <f t="shared" si="49"/>
        <v>0</v>
      </c>
      <c r="R19" s="79">
        <f t="shared" si="50"/>
        <v>0</v>
      </c>
      <c r="S19" s="79">
        <f t="shared" si="51"/>
        <v>0</v>
      </c>
      <c r="T19" s="79" t="str">
        <f t="shared" ref="T19:T26" si="60">IF($D19="X","",IF($S19=0,"",ROUND($S19,10)))</f>
        <v/>
      </c>
      <c r="U19" s="79" t="str">
        <f t="shared" si="53"/>
        <v/>
      </c>
      <c r="V19" s="87">
        <f t="shared" si="54"/>
        <v>0</v>
      </c>
      <c r="W19" s="79" t="str">
        <f t="shared" ref="W19:W26" si="61">IF($D19="X","",IF($S19=0,"",ROUND($S19,10)))</f>
        <v/>
      </c>
      <c r="X19" s="79" t="str">
        <f t="shared" ref="X19:X26" si="62">IF($D19="X",ROUND($S19,10),"")</f>
        <v/>
      </c>
      <c r="Y19" s="79" t="str">
        <f t="shared" si="57"/>
        <v/>
      </c>
      <c r="Z19" s="79">
        <f t="shared" si="58"/>
        <v>0</v>
      </c>
      <c r="AA19" s="79" t="str">
        <f t="shared" ref="AA19:AA26" si="63">IF($D19="X",ROUND($S19,10),"")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0">
        <v>45998</v>
      </c>
      <c r="B20" s="41"/>
      <c r="C20" s="42"/>
      <c r="D20" s="42"/>
      <c r="E20" s="43"/>
      <c r="F20" s="44"/>
      <c r="G20" s="75">
        <f t="shared" ref="G20:G26" si="64">IF(E20="",0,CONCATENATE(E20,":",F20))</f>
        <v>0</v>
      </c>
      <c r="H20" s="43"/>
      <c r="I20" s="44"/>
      <c r="J20" s="75">
        <f t="shared" ref="J20:J26" si="65">IF(H20="",0,CONCATENATE(H20,":",I20))</f>
        <v>0</v>
      </c>
      <c r="K20" s="79">
        <f t="shared" ref="K20:K26" si="66">J20-G20</f>
        <v>0</v>
      </c>
      <c r="L20" s="43"/>
      <c r="M20" s="44"/>
      <c r="N20" s="75">
        <f t="shared" ref="N20:N26" si="67">IF(L20="",0,CONCATENATE(L20,":",M20))</f>
        <v>0</v>
      </c>
      <c r="O20" s="43"/>
      <c r="P20" s="44"/>
      <c r="Q20" s="75">
        <f t="shared" ref="Q20:Q26" si="68">IF(O20="",0,CONCATENATE(O20,":",P20))</f>
        <v>0</v>
      </c>
      <c r="R20" s="79">
        <f t="shared" ref="R20:R26" si="69">Q20-N20</f>
        <v>0</v>
      </c>
      <c r="S20" s="79">
        <f t="shared" ref="S20:S26" si="70">K20+R20</f>
        <v>0</v>
      </c>
      <c r="T20" s="79" t="str">
        <f t="shared" si="60"/>
        <v/>
      </c>
      <c r="U20" s="79" t="str">
        <f t="shared" ref="U20:U26" si="71">IF(T20&gt;0,T20,0)</f>
        <v/>
      </c>
      <c r="V20" s="87">
        <f t="shared" ref="V20:V26" si="72">IF(T20&lt;0,T20*(-1),0)</f>
        <v>0</v>
      </c>
      <c r="W20" s="79" t="str">
        <f t="shared" si="61"/>
        <v/>
      </c>
      <c r="X20" s="79" t="str">
        <f t="shared" si="62"/>
        <v/>
      </c>
      <c r="Y20" s="79" t="str">
        <f t="shared" ref="Y20:Y26" si="73">IF(X20&gt;0,X20,0)</f>
        <v/>
      </c>
      <c r="Z20" s="79">
        <f t="shared" ref="Z20:Z26" si="74">IF(X20&lt;0,X20*(-1),0)</f>
        <v>0</v>
      </c>
      <c r="AA20" s="79" t="str">
        <f t="shared" si="63"/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45999</v>
      </c>
      <c r="B21" s="48"/>
      <c r="C21" s="49"/>
      <c r="D21" s="42"/>
      <c r="E21" s="50"/>
      <c r="F21" s="51"/>
      <c r="G21" s="75">
        <f t="shared" ref="G21" si="75">IF(E21="",0,CONCATENATE(E21,":",F21))</f>
        <v>0</v>
      </c>
      <c r="H21" s="50"/>
      <c r="I21" s="51"/>
      <c r="J21" s="75">
        <f t="shared" ref="J21" si="76">IF(H21="",0,CONCATENATE(H21,":",I21))</f>
        <v>0</v>
      </c>
      <c r="K21" s="75">
        <f t="shared" ref="K21" si="77">J21-G21</f>
        <v>0</v>
      </c>
      <c r="L21" s="50"/>
      <c r="M21" s="51"/>
      <c r="N21" s="75">
        <f t="shared" ref="N21" si="78">IF(L21="",0,CONCATENATE(L21,":",M21))</f>
        <v>0</v>
      </c>
      <c r="O21" s="50"/>
      <c r="P21" s="51"/>
      <c r="Q21" s="75">
        <f t="shared" ref="Q21" si="79">IF(O21="",0,CONCATENATE(O21,":",P21))</f>
        <v>0</v>
      </c>
      <c r="R21" s="75">
        <f t="shared" ref="R21" si="80">Q21-N21</f>
        <v>0</v>
      </c>
      <c r="S21" s="85">
        <f t="shared" ref="S21" si="81">K21+R21</f>
        <v>0</v>
      </c>
      <c r="T21" s="75" t="str">
        <f t="shared" ref="T21" si="82">IF(B21="av",($E$7)*(-1),IF(B21="df",($E$7)*(-1),IF(D21="X","",IF(B21="sd",ROUND(S21-($E$7*(1-$AE$4)),10),IF(S21=0,"",ROUND(S21-$E$7,10))))))</f>
        <v/>
      </c>
      <c r="U21" s="75" t="str">
        <f t="shared" ref="U21" si="83">IF(T21&gt;0,T21,0)</f>
        <v/>
      </c>
      <c r="V21" s="88">
        <f t="shared" ref="V21" si="84">IF(T21&lt;0,T21*(-1),0)</f>
        <v>0</v>
      </c>
      <c r="W21" s="75" t="str">
        <f t="shared" ref="W21" si="85">IF(U21=V21,U21,IF(V21&gt;0,V21,U21))</f>
        <v/>
      </c>
      <c r="X21" s="85" t="str">
        <f t="shared" ref="X21" si="86">IF(D21="X",ROUND(S21-$E$7,10),"")</f>
        <v/>
      </c>
      <c r="Y21" s="75" t="str">
        <f t="shared" ref="Y21" si="87">IF(X21&gt;0,X21,0)</f>
        <v/>
      </c>
      <c r="Z21" s="88">
        <f t="shared" ref="Z21" si="88">IF(X21&lt;0,X21*(-1),0)</f>
        <v>0</v>
      </c>
      <c r="AA21" s="75" t="str">
        <f t="shared" ref="AA21" si="89">IF(Y21=Z21,Y21,IF(Z21&gt;0,Z21,Y21))</f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46000</v>
      </c>
      <c r="B22" s="48"/>
      <c r="C22" s="49"/>
      <c r="D22" s="42"/>
      <c r="E22" s="50"/>
      <c r="F22" s="51"/>
      <c r="G22" s="75">
        <f t="shared" si="64"/>
        <v>0</v>
      </c>
      <c r="H22" s="50"/>
      <c r="I22" s="51"/>
      <c r="J22" s="75">
        <f t="shared" si="65"/>
        <v>0</v>
      </c>
      <c r="K22" s="75">
        <f t="shared" si="66"/>
        <v>0</v>
      </c>
      <c r="L22" s="50"/>
      <c r="M22" s="51"/>
      <c r="N22" s="75">
        <f t="shared" si="67"/>
        <v>0</v>
      </c>
      <c r="O22" s="50"/>
      <c r="P22" s="51"/>
      <c r="Q22" s="75">
        <f t="shared" si="68"/>
        <v>0</v>
      </c>
      <c r="R22" s="75">
        <f t="shared" si="69"/>
        <v>0</v>
      </c>
      <c r="S22" s="85">
        <f t="shared" si="70"/>
        <v>0</v>
      </c>
      <c r="T22" s="75" t="str">
        <f t="shared" ref="T22:T25" si="90">IF(B22="av",($E$7)*(-1),IF(B22="df",($E$7)*(-1),IF(D22="X","",IF(B22="sd",ROUND(S22-($E$7*(1-$AE$4)),10),IF(S22=0,"",ROUND(S22-$E$7,10))))))</f>
        <v/>
      </c>
      <c r="U22" s="75" t="str">
        <f t="shared" si="71"/>
        <v/>
      </c>
      <c r="V22" s="88">
        <f t="shared" si="72"/>
        <v>0</v>
      </c>
      <c r="W22" s="75" t="str">
        <f t="shared" ref="W22:W25" si="91">IF(U22=V22,U22,IF(V22&gt;0,V22,U22))</f>
        <v/>
      </c>
      <c r="X22" s="85" t="str">
        <f t="shared" ref="X22:X25" si="92">IF(D22="X",ROUND(S22-$E$7,10),"")</f>
        <v/>
      </c>
      <c r="Y22" s="75" t="str">
        <f t="shared" si="73"/>
        <v/>
      </c>
      <c r="Z22" s="88">
        <f t="shared" si="74"/>
        <v>0</v>
      </c>
      <c r="AA22" s="75" t="str">
        <f t="shared" ref="AA22:AA25" si="93">IF(Y22=Z22,Y22,IF(Z22&gt;0,Z22,Y22))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46001</v>
      </c>
      <c r="B23" s="48"/>
      <c r="C23" s="49"/>
      <c r="D23" s="42"/>
      <c r="E23" s="50"/>
      <c r="F23" s="51"/>
      <c r="G23" s="75">
        <f t="shared" si="64"/>
        <v>0</v>
      </c>
      <c r="H23" s="50"/>
      <c r="I23" s="51"/>
      <c r="J23" s="75">
        <f t="shared" si="65"/>
        <v>0</v>
      </c>
      <c r="K23" s="75">
        <f t="shared" si="66"/>
        <v>0</v>
      </c>
      <c r="L23" s="50"/>
      <c r="M23" s="51"/>
      <c r="N23" s="75">
        <f t="shared" si="67"/>
        <v>0</v>
      </c>
      <c r="O23" s="50"/>
      <c r="P23" s="51"/>
      <c r="Q23" s="75">
        <f t="shared" si="68"/>
        <v>0</v>
      </c>
      <c r="R23" s="75">
        <f t="shared" si="69"/>
        <v>0</v>
      </c>
      <c r="S23" s="85">
        <f t="shared" si="70"/>
        <v>0</v>
      </c>
      <c r="T23" s="75" t="str">
        <f t="shared" si="90"/>
        <v/>
      </c>
      <c r="U23" s="75" t="str">
        <f t="shared" si="71"/>
        <v/>
      </c>
      <c r="V23" s="88">
        <f t="shared" si="72"/>
        <v>0</v>
      </c>
      <c r="W23" s="75" t="str">
        <f t="shared" si="91"/>
        <v/>
      </c>
      <c r="X23" s="85" t="str">
        <f t="shared" si="92"/>
        <v/>
      </c>
      <c r="Y23" s="75" t="str">
        <f t="shared" si="73"/>
        <v/>
      </c>
      <c r="Z23" s="88">
        <f t="shared" si="74"/>
        <v>0</v>
      </c>
      <c r="AA23" s="75" t="str">
        <f t="shared" si="93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46002</v>
      </c>
      <c r="B24" s="48"/>
      <c r="C24" s="49"/>
      <c r="D24" s="42"/>
      <c r="E24" s="50"/>
      <c r="F24" s="51"/>
      <c r="G24" s="75">
        <f t="shared" si="64"/>
        <v>0</v>
      </c>
      <c r="H24" s="50"/>
      <c r="I24" s="51"/>
      <c r="J24" s="75">
        <f t="shared" si="65"/>
        <v>0</v>
      </c>
      <c r="K24" s="75">
        <f t="shared" si="66"/>
        <v>0</v>
      </c>
      <c r="L24" s="50"/>
      <c r="M24" s="51"/>
      <c r="N24" s="75">
        <f t="shared" si="67"/>
        <v>0</v>
      </c>
      <c r="O24" s="50"/>
      <c r="P24" s="51"/>
      <c r="Q24" s="75">
        <f t="shared" si="68"/>
        <v>0</v>
      </c>
      <c r="R24" s="75">
        <f t="shared" si="69"/>
        <v>0</v>
      </c>
      <c r="S24" s="85">
        <f t="shared" si="70"/>
        <v>0</v>
      </c>
      <c r="T24" s="75" t="str">
        <f t="shared" si="90"/>
        <v/>
      </c>
      <c r="U24" s="75" t="str">
        <f t="shared" si="71"/>
        <v/>
      </c>
      <c r="V24" s="88">
        <f t="shared" si="72"/>
        <v>0</v>
      </c>
      <c r="W24" s="75" t="str">
        <f t="shared" si="91"/>
        <v/>
      </c>
      <c r="X24" s="85" t="str">
        <f t="shared" si="92"/>
        <v/>
      </c>
      <c r="Y24" s="75" t="str">
        <f t="shared" si="73"/>
        <v/>
      </c>
      <c r="Z24" s="88">
        <f t="shared" si="74"/>
        <v>0</v>
      </c>
      <c r="AA24" s="75" t="str">
        <f t="shared" si="93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46003</v>
      </c>
      <c r="B25" s="48"/>
      <c r="C25" s="49"/>
      <c r="D25" s="42"/>
      <c r="E25" s="50"/>
      <c r="F25" s="51"/>
      <c r="G25" s="75">
        <f t="shared" si="64"/>
        <v>0</v>
      </c>
      <c r="H25" s="50"/>
      <c r="I25" s="51"/>
      <c r="J25" s="75">
        <f t="shared" si="65"/>
        <v>0</v>
      </c>
      <c r="K25" s="75">
        <f t="shared" si="66"/>
        <v>0</v>
      </c>
      <c r="L25" s="50"/>
      <c r="M25" s="51"/>
      <c r="N25" s="75">
        <f t="shared" si="67"/>
        <v>0</v>
      </c>
      <c r="O25" s="50"/>
      <c r="P25" s="51"/>
      <c r="Q25" s="75">
        <f t="shared" si="68"/>
        <v>0</v>
      </c>
      <c r="R25" s="75">
        <f t="shared" si="69"/>
        <v>0</v>
      </c>
      <c r="S25" s="85">
        <f t="shared" si="70"/>
        <v>0</v>
      </c>
      <c r="T25" s="75" t="str">
        <f t="shared" si="90"/>
        <v/>
      </c>
      <c r="U25" s="75" t="str">
        <f t="shared" si="71"/>
        <v/>
      </c>
      <c r="V25" s="88">
        <f t="shared" si="72"/>
        <v>0</v>
      </c>
      <c r="W25" s="75" t="str">
        <f t="shared" si="91"/>
        <v/>
      </c>
      <c r="X25" s="85" t="str">
        <f t="shared" si="92"/>
        <v/>
      </c>
      <c r="Y25" s="75" t="str">
        <f t="shared" si="73"/>
        <v/>
      </c>
      <c r="Z25" s="88">
        <f t="shared" si="74"/>
        <v>0</v>
      </c>
      <c r="AA25" s="75" t="str">
        <f t="shared" si="93"/>
        <v/>
      </c>
      <c r="AC25" s="45" t="s">
        <v>32</v>
      </c>
      <c r="AD25" s="45"/>
      <c r="AE25" s="46">
        <f>AE23+(AE24*0.5)+Nov!AE25</f>
        <v>0</v>
      </c>
    </row>
    <row r="26" spans="1:38" s="11" customFormat="1" ht="14.25" customHeight="1" x14ac:dyDescent="0.35">
      <c r="A26" s="40">
        <v>46004</v>
      </c>
      <c r="B26" s="41"/>
      <c r="C26" s="42"/>
      <c r="D26" s="42"/>
      <c r="E26" s="43"/>
      <c r="F26" s="44"/>
      <c r="G26" s="75">
        <f t="shared" si="64"/>
        <v>0</v>
      </c>
      <c r="H26" s="43"/>
      <c r="I26" s="44"/>
      <c r="J26" s="75">
        <f t="shared" si="65"/>
        <v>0</v>
      </c>
      <c r="K26" s="79">
        <f t="shared" si="66"/>
        <v>0</v>
      </c>
      <c r="L26" s="43"/>
      <c r="M26" s="44"/>
      <c r="N26" s="75">
        <f t="shared" si="67"/>
        <v>0</v>
      </c>
      <c r="O26" s="43"/>
      <c r="P26" s="44"/>
      <c r="Q26" s="75">
        <f t="shared" si="68"/>
        <v>0</v>
      </c>
      <c r="R26" s="79">
        <f t="shared" si="69"/>
        <v>0</v>
      </c>
      <c r="S26" s="79">
        <f t="shared" si="70"/>
        <v>0</v>
      </c>
      <c r="T26" s="79" t="str">
        <f t="shared" si="60"/>
        <v/>
      </c>
      <c r="U26" s="79" t="str">
        <f t="shared" si="71"/>
        <v/>
      </c>
      <c r="V26" s="87">
        <f t="shared" si="72"/>
        <v>0</v>
      </c>
      <c r="W26" s="79" t="str">
        <f t="shared" si="61"/>
        <v/>
      </c>
      <c r="X26" s="79" t="str">
        <f t="shared" si="62"/>
        <v/>
      </c>
      <c r="Y26" s="79" t="str">
        <f t="shared" si="73"/>
        <v/>
      </c>
      <c r="Z26" s="79">
        <f t="shared" si="74"/>
        <v>0</v>
      </c>
      <c r="AA26" s="79" t="str">
        <f t="shared" si="63"/>
        <v/>
      </c>
      <c r="AE26" s="25"/>
    </row>
    <row r="27" spans="1:38" s="11" customFormat="1" ht="14.25" customHeight="1" x14ac:dyDescent="0.35">
      <c r="A27" s="40">
        <v>46005</v>
      </c>
      <c r="B27" s="41"/>
      <c r="C27" s="42"/>
      <c r="D27" s="42"/>
      <c r="E27" s="43"/>
      <c r="F27" s="44"/>
      <c r="G27" s="75">
        <f t="shared" ref="G27:G35" si="94">IF(E27="",0,CONCATENATE(E27,":",F27))</f>
        <v>0</v>
      </c>
      <c r="H27" s="43"/>
      <c r="I27" s="44"/>
      <c r="J27" s="75">
        <f t="shared" ref="J27:J35" si="95">IF(H27="",0,CONCATENATE(H27,":",I27))</f>
        <v>0</v>
      </c>
      <c r="K27" s="79">
        <f t="shared" ref="K27:K35" si="96">J27-G27</f>
        <v>0</v>
      </c>
      <c r="L27" s="43"/>
      <c r="M27" s="44"/>
      <c r="N27" s="75">
        <f t="shared" ref="N27:N35" si="97">IF(L27="",0,CONCATENATE(L27,":",M27))</f>
        <v>0</v>
      </c>
      <c r="O27" s="43"/>
      <c r="P27" s="44"/>
      <c r="Q27" s="75">
        <f t="shared" ref="Q27:Q35" si="98">IF(O27="",0,CONCATENATE(O27,":",P27))</f>
        <v>0</v>
      </c>
      <c r="R27" s="79">
        <f t="shared" ref="R27:R35" si="99">Q27-N27</f>
        <v>0</v>
      </c>
      <c r="S27" s="79">
        <f t="shared" ref="S27:S35" si="100">K27+R27</f>
        <v>0</v>
      </c>
      <c r="T27" s="79" t="str">
        <f t="shared" ref="T27:T34" si="101">IF($D27="X","",IF($S27=0,"",ROUND($S27,10)))</f>
        <v/>
      </c>
      <c r="U27" s="79" t="str">
        <f t="shared" ref="U27:U35" si="102">IF(T27&gt;0,T27,0)</f>
        <v/>
      </c>
      <c r="V27" s="87">
        <f t="shared" ref="V27:V35" si="103">IF(T27&lt;0,T27*(-1),0)</f>
        <v>0</v>
      </c>
      <c r="W27" s="79" t="str">
        <f t="shared" ref="W27:W34" si="104">IF($D27="X","",IF($S27=0,"",ROUND($S27,10)))</f>
        <v/>
      </c>
      <c r="X27" s="79" t="str">
        <f t="shared" ref="X27:X34" si="105">IF($D27="X",ROUND($S27,10),"")</f>
        <v/>
      </c>
      <c r="Y27" s="79" t="str">
        <f t="shared" ref="Y27:Y35" si="106">IF(X27&gt;0,X27,0)</f>
        <v/>
      </c>
      <c r="Z27" s="79">
        <f t="shared" ref="Z27:Z35" si="107">IF(X27&lt;0,X27*(-1),0)</f>
        <v>0</v>
      </c>
      <c r="AA27" s="79" t="str">
        <f t="shared" ref="AA27:AA34" si="108">IF($D27="X",ROUND($S27,10),"")</f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46006</v>
      </c>
      <c r="B28" s="48"/>
      <c r="C28" s="49"/>
      <c r="D28" s="42"/>
      <c r="E28" s="50"/>
      <c r="F28" s="51"/>
      <c r="G28" s="75">
        <f t="shared" ref="G28" si="109">IF(E28="",0,CONCATENATE(E28,":",F28))</f>
        <v>0</v>
      </c>
      <c r="H28" s="50"/>
      <c r="I28" s="51"/>
      <c r="J28" s="75">
        <f t="shared" ref="J28" si="110">IF(H28="",0,CONCATENATE(H28,":",I28))</f>
        <v>0</v>
      </c>
      <c r="K28" s="75">
        <f t="shared" ref="K28" si="111">J28-G28</f>
        <v>0</v>
      </c>
      <c r="L28" s="50"/>
      <c r="M28" s="51"/>
      <c r="N28" s="75">
        <f t="shared" ref="N28" si="112">IF(L28="",0,CONCATENATE(L28,":",M28))</f>
        <v>0</v>
      </c>
      <c r="O28" s="50"/>
      <c r="P28" s="51"/>
      <c r="Q28" s="75">
        <f t="shared" ref="Q28" si="113">IF(O28="",0,CONCATENATE(O28,":",P28))</f>
        <v>0</v>
      </c>
      <c r="R28" s="75">
        <f t="shared" ref="R28" si="114">Q28-N28</f>
        <v>0</v>
      </c>
      <c r="S28" s="85">
        <f t="shared" ref="S28" si="115">K28+R28</f>
        <v>0</v>
      </c>
      <c r="T28" s="75" t="str">
        <f t="shared" ref="T28" si="116">IF(B28="av",($E$7)*(-1),IF(B28="df",($E$7)*(-1),IF(D28="X","",IF(B28="sd",ROUND(S28-($E$7*(1-$AE$4)),10),IF(S28=0,"",ROUND(S28-$E$7,10))))))</f>
        <v/>
      </c>
      <c r="U28" s="75" t="str">
        <f t="shared" ref="U28" si="117">IF(T28&gt;0,T28,0)</f>
        <v/>
      </c>
      <c r="V28" s="88">
        <f t="shared" ref="V28" si="118">IF(T28&lt;0,T28*(-1),0)</f>
        <v>0</v>
      </c>
      <c r="W28" s="75" t="str">
        <f t="shared" ref="W28" si="119">IF(U28=V28,U28,IF(V28&gt;0,V28,U28))</f>
        <v/>
      </c>
      <c r="X28" s="85" t="str">
        <f t="shared" ref="X28" si="120">IF(D28="X",ROUND(S28-$E$7,10),"")</f>
        <v/>
      </c>
      <c r="Y28" s="75" t="str">
        <f t="shared" ref="Y28" si="121">IF(X28&gt;0,X28,0)</f>
        <v/>
      </c>
      <c r="Z28" s="88">
        <f t="shared" ref="Z28" si="122">IF(X28&lt;0,X28*(-1),0)</f>
        <v>0</v>
      </c>
      <c r="AA28" s="75" t="str">
        <f t="shared" ref="AA28" si="123">IF(Y28=Z28,Y28,IF(Z28&gt;0,Z28,Y28))</f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46007</v>
      </c>
      <c r="B29" s="48"/>
      <c r="C29" s="49"/>
      <c r="D29" s="42"/>
      <c r="E29" s="50"/>
      <c r="F29" s="51"/>
      <c r="G29" s="75">
        <f t="shared" si="94"/>
        <v>0</v>
      </c>
      <c r="H29" s="50"/>
      <c r="I29" s="51"/>
      <c r="J29" s="75">
        <f t="shared" si="95"/>
        <v>0</v>
      </c>
      <c r="K29" s="75">
        <f t="shared" si="96"/>
        <v>0</v>
      </c>
      <c r="L29" s="50"/>
      <c r="M29" s="51"/>
      <c r="N29" s="75">
        <f t="shared" si="97"/>
        <v>0</v>
      </c>
      <c r="O29" s="50"/>
      <c r="P29" s="51"/>
      <c r="Q29" s="75">
        <f t="shared" si="98"/>
        <v>0</v>
      </c>
      <c r="R29" s="75">
        <f t="shared" si="99"/>
        <v>0</v>
      </c>
      <c r="S29" s="85">
        <f t="shared" si="100"/>
        <v>0</v>
      </c>
      <c r="T29" s="75" t="str">
        <f t="shared" ref="T29:T32" si="124">IF(B29="av",($E$7)*(-1),IF(B29="df",($E$7)*(-1),IF(D29="X","",IF(B29="sd",ROUND(S29-($E$7*(1-$AE$4)),10),IF(S29=0,"",ROUND(S29-$E$7,10))))))</f>
        <v/>
      </c>
      <c r="U29" s="75" t="str">
        <f t="shared" si="102"/>
        <v/>
      </c>
      <c r="V29" s="88">
        <f t="shared" si="103"/>
        <v>0</v>
      </c>
      <c r="W29" s="75" t="str">
        <f t="shared" ref="W29:W32" si="125">IF(U29=V29,U29,IF(V29&gt;0,V29,U29))</f>
        <v/>
      </c>
      <c r="X29" s="85" t="str">
        <f t="shared" ref="X29:X32" si="126">IF(D29="X",ROUND(S29-$E$7,10),"")</f>
        <v/>
      </c>
      <c r="Y29" s="75" t="str">
        <f t="shared" si="106"/>
        <v/>
      </c>
      <c r="Z29" s="88">
        <f t="shared" si="107"/>
        <v>0</v>
      </c>
      <c r="AA29" s="75" t="str">
        <f t="shared" ref="AA29:AA32" si="127">IF(Y29=Z29,Y29,IF(Z29&gt;0,Z29,Y29))</f>
        <v/>
      </c>
      <c r="AC29" s="45" t="s">
        <v>34</v>
      </c>
      <c r="AD29" s="92">
        <f>AD28+Nov!AD29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46008</v>
      </c>
      <c r="B30" s="48"/>
      <c r="C30" s="49"/>
      <c r="D30" s="42"/>
      <c r="E30" s="50"/>
      <c r="F30" s="51"/>
      <c r="G30" s="75">
        <f t="shared" si="94"/>
        <v>0</v>
      </c>
      <c r="H30" s="50"/>
      <c r="I30" s="51"/>
      <c r="J30" s="75">
        <f t="shared" si="95"/>
        <v>0</v>
      </c>
      <c r="K30" s="75">
        <f t="shared" si="96"/>
        <v>0</v>
      </c>
      <c r="L30" s="50"/>
      <c r="M30" s="51"/>
      <c r="N30" s="75">
        <f t="shared" si="97"/>
        <v>0</v>
      </c>
      <c r="O30" s="50"/>
      <c r="P30" s="51"/>
      <c r="Q30" s="75">
        <f t="shared" si="98"/>
        <v>0</v>
      </c>
      <c r="R30" s="75">
        <f t="shared" si="99"/>
        <v>0</v>
      </c>
      <c r="S30" s="85">
        <f t="shared" si="100"/>
        <v>0</v>
      </c>
      <c r="T30" s="75" t="str">
        <f t="shared" si="124"/>
        <v/>
      </c>
      <c r="U30" s="75" t="str">
        <f t="shared" si="102"/>
        <v/>
      </c>
      <c r="V30" s="88">
        <f t="shared" si="103"/>
        <v>0</v>
      </c>
      <c r="W30" s="75" t="str">
        <f t="shared" si="125"/>
        <v/>
      </c>
      <c r="X30" s="85" t="str">
        <f t="shared" si="126"/>
        <v/>
      </c>
      <c r="Y30" s="75" t="str">
        <f t="shared" si="106"/>
        <v/>
      </c>
      <c r="Z30" s="88">
        <f t="shared" si="107"/>
        <v>0</v>
      </c>
      <c r="AA30" s="75" t="str">
        <f t="shared" si="127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46009</v>
      </c>
      <c r="B31" s="48"/>
      <c r="C31" s="49"/>
      <c r="D31" s="42"/>
      <c r="E31" s="50"/>
      <c r="F31" s="51"/>
      <c r="G31" s="75">
        <f t="shared" si="94"/>
        <v>0</v>
      </c>
      <c r="H31" s="50"/>
      <c r="I31" s="51"/>
      <c r="J31" s="75">
        <f t="shared" si="95"/>
        <v>0</v>
      </c>
      <c r="K31" s="75">
        <f t="shared" si="96"/>
        <v>0</v>
      </c>
      <c r="L31" s="50"/>
      <c r="M31" s="51"/>
      <c r="N31" s="75">
        <f t="shared" si="97"/>
        <v>0</v>
      </c>
      <c r="O31" s="50"/>
      <c r="P31" s="51"/>
      <c r="Q31" s="75">
        <f t="shared" si="98"/>
        <v>0</v>
      </c>
      <c r="R31" s="75">
        <f t="shared" si="99"/>
        <v>0</v>
      </c>
      <c r="S31" s="85">
        <f t="shared" si="100"/>
        <v>0</v>
      </c>
      <c r="T31" s="75" t="str">
        <f t="shared" si="124"/>
        <v/>
      </c>
      <c r="U31" s="75" t="str">
        <f t="shared" si="102"/>
        <v/>
      </c>
      <c r="V31" s="88">
        <f t="shared" si="103"/>
        <v>0</v>
      </c>
      <c r="W31" s="75" t="str">
        <f t="shared" si="125"/>
        <v/>
      </c>
      <c r="X31" s="85" t="str">
        <f t="shared" si="126"/>
        <v/>
      </c>
      <c r="Y31" s="75" t="str">
        <f t="shared" si="106"/>
        <v/>
      </c>
      <c r="Z31" s="88">
        <f t="shared" si="107"/>
        <v>0</v>
      </c>
      <c r="AA31" s="75" t="str">
        <f t="shared" si="127"/>
        <v/>
      </c>
      <c r="AE31" s="25"/>
    </row>
    <row r="32" spans="1:38" s="11" customFormat="1" ht="14.25" customHeight="1" x14ac:dyDescent="0.35">
      <c r="A32" s="47">
        <v>46010</v>
      </c>
      <c r="B32" s="48"/>
      <c r="C32" s="49"/>
      <c r="D32" s="42"/>
      <c r="E32" s="50"/>
      <c r="F32" s="51"/>
      <c r="G32" s="75">
        <f t="shared" si="94"/>
        <v>0</v>
      </c>
      <c r="H32" s="50"/>
      <c r="I32" s="51"/>
      <c r="J32" s="75">
        <f t="shared" si="95"/>
        <v>0</v>
      </c>
      <c r="K32" s="75">
        <f t="shared" si="96"/>
        <v>0</v>
      </c>
      <c r="L32" s="50"/>
      <c r="M32" s="51"/>
      <c r="N32" s="75">
        <f t="shared" si="97"/>
        <v>0</v>
      </c>
      <c r="O32" s="50"/>
      <c r="P32" s="51"/>
      <c r="Q32" s="75">
        <f t="shared" si="98"/>
        <v>0</v>
      </c>
      <c r="R32" s="75">
        <f t="shared" si="99"/>
        <v>0</v>
      </c>
      <c r="S32" s="85">
        <f t="shared" si="100"/>
        <v>0</v>
      </c>
      <c r="T32" s="75" t="str">
        <f t="shared" si="124"/>
        <v/>
      </c>
      <c r="U32" s="75" t="str">
        <f t="shared" si="102"/>
        <v/>
      </c>
      <c r="V32" s="88">
        <f t="shared" si="103"/>
        <v>0</v>
      </c>
      <c r="W32" s="75" t="str">
        <f t="shared" si="125"/>
        <v/>
      </c>
      <c r="X32" s="85" t="str">
        <f t="shared" si="126"/>
        <v/>
      </c>
      <c r="Y32" s="75" t="str">
        <f t="shared" si="106"/>
        <v/>
      </c>
      <c r="Z32" s="88">
        <f t="shared" si="107"/>
        <v>0</v>
      </c>
      <c r="AA32" s="75" t="str">
        <f t="shared" si="127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0">
        <v>46011</v>
      </c>
      <c r="B33" s="41"/>
      <c r="C33" s="42"/>
      <c r="D33" s="42"/>
      <c r="E33" s="43"/>
      <c r="F33" s="44"/>
      <c r="G33" s="75">
        <f t="shared" ref="G33" si="128">IF(E33="",0,CONCATENATE(E33,":",F33))</f>
        <v>0</v>
      </c>
      <c r="H33" s="43"/>
      <c r="I33" s="44"/>
      <c r="J33" s="75">
        <f t="shared" ref="J33" si="129">IF(H33="",0,CONCATENATE(H33,":",I33))</f>
        <v>0</v>
      </c>
      <c r="K33" s="79">
        <f t="shared" ref="K33" si="130">J33-G33</f>
        <v>0</v>
      </c>
      <c r="L33" s="43"/>
      <c r="M33" s="44"/>
      <c r="N33" s="75">
        <f t="shared" ref="N33" si="131">IF(L33="",0,CONCATENATE(L33,":",M33))</f>
        <v>0</v>
      </c>
      <c r="O33" s="43"/>
      <c r="P33" s="44"/>
      <c r="Q33" s="75">
        <f t="shared" ref="Q33" si="132">IF(O33="",0,CONCATENATE(O33,":",P33))</f>
        <v>0</v>
      </c>
      <c r="R33" s="79">
        <f t="shared" ref="R33" si="133">Q33-N33</f>
        <v>0</v>
      </c>
      <c r="S33" s="79">
        <f t="shared" ref="S33" si="134">K33+R33</f>
        <v>0</v>
      </c>
      <c r="T33" s="79" t="str">
        <f t="shared" si="101"/>
        <v/>
      </c>
      <c r="U33" s="79" t="str">
        <f t="shared" ref="U33" si="135">IF(T33&gt;0,T33,0)</f>
        <v/>
      </c>
      <c r="V33" s="87">
        <f t="shared" ref="V33" si="136">IF(T33&lt;0,T33*(-1),0)</f>
        <v>0</v>
      </c>
      <c r="W33" s="79" t="str">
        <f t="shared" si="104"/>
        <v/>
      </c>
      <c r="X33" s="79" t="str">
        <f t="shared" si="105"/>
        <v/>
      </c>
      <c r="Y33" s="79" t="str">
        <f t="shared" ref="Y33" si="137">IF(X33&gt;0,X33,0)</f>
        <v/>
      </c>
      <c r="Z33" s="79">
        <f t="shared" ref="Z33" si="138">IF(X33&lt;0,X33*(-1),0)</f>
        <v>0</v>
      </c>
      <c r="AA33" s="79" t="str">
        <f t="shared" si="108"/>
        <v/>
      </c>
      <c r="AC33" s="58" t="s">
        <v>37</v>
      </c>
      <c r="AD33" s="58"/>
      <c r="AE33" s="60">
        <f>IF($AE$5-(COUNTIF(B$14:B$44,"f")+($AE$5-Nov!AE33))&gt;-1,Nov!AE33-COUNTIF(B$14:B$44,"f"),0)</f>
        <v>10</v>
      </c>
    </row>
    <row r="34" spans="1:31" s="11" customFormat="1" ht="14.25" customHeight="1" x14ac:dyDescent="0.35">
      <c r="A34" s="40">
        <v>46012</v>
      </c>
      <c r="B34" s="41"/>
      <c r="C34" s="42"/>
      <c r="D34" s="42"/>
      <c r="E34" s="43"/>
      <c r="F34" s="44"/>
      <c r="G34" s="75">
        <f t="shared" si="94"/>
        <v>0</v>
      </c>
      <c r="H34" s="43"/>
      <c r="I34" s="44"/>
      <c r="J34" s="75">
        <f t="shared" si="95"/>
        <v>0</v>
      </c>
      <c r="K34" s="79">
        <f t="shared" si="96"/>
        <v>0</v>
      </c>
      <c r="L34" s="43"/>
      <c r="M34" s="44"/>
      <c r="N34" s="75">
        <f t="shared" si="97"/>
        <v>0</v>
      </c>
      <c r="O34" s="43"/>
      <c r="P34" s="44"/>
      <c r="Q34" s="75">
        <f t="shared" si="98"/>
        <v>0</v>
      </c>
      <c r="R34" s="79">
        <f t="shared" si="99"/>
        <v>0</v>
      </c>
      <c r="S34" s="79">
        <f t="shared" si="100"/>
        <v>0</v>
      </c>
      <c r="T34" s="79" t="str">
        <f t="shared" si="101"/>
        <v/>
      </c>
      <c r="U34" s="79" t="str">
        <f t="shared" si="102"/>
        <v/>
      </c>
      <c r="V34" s="87">
        <f t="shared" si="103"/>
        <v>0</v>
      </c>
      <c r="W34" s="79" t="str">
        <f t="shared" si="104"/>
        <v/>
      </c>
      <c r="X34" s="79" t="str">
        <f t="shared" si="105"/>
        <v/>
      </c>
      <c r="Y34" s="79" t="str">
        <f t="shared" si="106"/>
        <v/>
      </c>
      <c r="Z34" s="79">
        <f t="shared" si="107"/>
        <v>0</v>
      </c>
      <c r="AA34" s="79" t="str">
        <f t="shared" si="108"/>
        <v/>
      </c>
      <c r="AC34" s="61" t="s">
        <v>38</v>
      </c>
      <c r="AD34" s="61"/>
      <c r="AE34" s="46">
        <f>IF(Nov!AE34&gt;0,Nov!AE34+COUNTIF(B$14:B$44,"f"),IF(COUNTIF(B$14:B$44,"f")&gt;Nov!AE33,COUNTIF(B$14:B$44,"f")-Nov!AE33,0))</f>
        <v>0</v>
      </c>
    </row>
    <row r="35" spans="1:31" s="11" customFormat="1" ht="14.25" customHeight="1" x14ac:dyDescent="0.35">
      <c r="A35" s="47">
        <v>46013</v>
      </c>
      <c r="B35" s="48"/>
      <c r="C35" s="49"/>
      <c r="D35" s="42"/>
      <c r="E35" s="50"/>
      <c r="F35" s="51"/>
      <c r="G35" s="75">
        <f t="shared" si="94"/>
        <v>0</v>
      </c>
      <c r="H35" s="50"/>
      <c r="I35" s="51"/>
      <c r="J35" s="75">
        <f t="shared" si="95"/>
        <v>0</v>
      </c>
      <c r="K35" s="75">
        <f t="shared" si="96"/>
        <v>0</v>
      </c>
      <c r="L35" s="50"/>
      <c r="M35" s="51"/>
      <c r="N35" s="75">
        <f t="shared" si="97"/>
        <v>0</v>
      </c>
      <c r="O35" s="50"/>
      <c r="P35" s="51"/>
      <c r="Q35" s="75">
        <f t="shared" si="98"/>
        <v>0</v>
      </c>
      <c r="R35" s="75">
        <f t="shared" si="99"/>
        <v>0</v>
      </c>
      <c r="S35" s="85">
        <f t="shared" si="100"/>
        <v>0</v>
      </c>
      <c r="T35" s="75" t="str">
        <f>IF(B35="av",($E$7)*(-1),IF(B35="df",($E$7)*(-1),IF(D35="X","",IF(B35="sd",ROUND(S35-($E$7*(1-$AE$4)),10),IF(S35=0,"",ROUND(S35-$E$7,10))))))</f>
        <v/>
      </c>
      <c r="U35" s="75" t="str">
        <f t="shared" si="102"/>
        <v/>
      </c>
      <c r="V35" s="88">
        <f t="shared" si="103"/>
        <v>0</v>
      </c>
      <c r="W35" s="75" t="str">
        <f>IF(U35=V35,U35,IF(V35&gt;0,V35,U35))</f>
        <v/>
      </c>
      <c r="X35" s="85" t="str">
        <f>IF(D35="X",ROUND(S35-$E$7,10),"")</f>
        <v/>
      </c>
      <c r="Y35" s="75" t="str">
        <f t="shared" si="106"/>
        <v/>
      </c>
      <c r="Z35" s="88">
        <f t="shared" si="107"/>
        <v>0</v>
      </c>
      <c r="AA35" s="75" t="str">
        <f>IF(Y35=Z35,Y35,IF(Z35&gt;0,Z35,Y35))</f>
        <v/>
      </c>
      <c r="AC35" s="58" t="s">
        <v>39</v>
      </c>
      <c r="AD35" s="58"/>
      <c r="AE35" s="60">
        <f>IF($AE$6-(COUNTIF(B$14:B$44,"s")+($AE$6-Nov!AE35))&gt;-1,Nov!AE35-COUNTIF(B$14:B$44,"s"),0)</f>
        <v>0</v>
      </c>
    </row>
    <row r="36" spans="1:31" s="11" customFormat="1" ht="14.25" customHeight="1" x14ac:dyDescent="0.35">
      <c r="A36" s="47">
        <v>46014</v>
      </c>
      <c r="B36" s="48"/>
      <c r="C36" s="49" t="s">
        <v>52</v>
      </c>
      <c r="D36" s="42"/>
      <c r="E36" s="50"/>
      <c r="F36" s="51"/>
      <c r="G36" s="75">
        <f t="shared" ref="G36" si="139">IF(E36="",0,CONCATENATE(E36,":",F36))</f>
        <v>0</v>
      </c>
      <c r="H36" s="50"/>
      <c r="I36" s="51"/>
      <c r="J36" s="75">
        <f t="shared" ref="J36" si="140">IF(H36="",0,CONCATENATE(H36,":",I36))</f>
        <v>0</v>
      </c>
      <c r="K36" s="75">
        <f t="shared" ref="K36" si="141">J36-G36</f>
        <v>0</v>
      </c>
      <c r="L36" s="50"/>
      <c r="M36" s="51"/>
      <c r="N36" s="75">
        <f t="shared" ref="N36" si="142">IF(L36="",0,CONCATENATE(L36,":",M36))</f>
        <v>0</v>
      </c>
      <c r="O36" s="50"/>
      <c r="P36" s="51"/>
      <c r="Q36" s="75">
        <f t="shared" ref="Q36" si="143">IF(O36="",0,CONCATENATE(O36,":",P36))</f>
        <v>0</v>
      </c>
      <c r="R36" s="75">
        <f t="shared" ref="R36" si="144">Q36-N36</f>
        <v>0</v>
      </c>
      <c r="S36" s="85">
        <f t="shared" ref="S36" si="145">K36+R36</f>
        <v>0</v>
      </c>
      <c r="T36" s="75" t="str">
        <f>IF(B36="av",($E$7)*(-1),IF(B36="df",($E$7)*(-1),IF(D36="X","",IF(B36="sd",ROUND(S36-($E$7*(1-$AE$4)),10),IF(S36=0,"",ROUND(S36-$E$7,10))))))</f>
        <v/>
      </c>
      <c r="U36" s="75" t="str">
        <f t="shared" ref="U36" si="146">IF(T36&gt;0,T36,0)</f>
        <v/>
      </c>
      <c r="V36" s="88">
        <f t="shared" ref="V36" si="147">IF(T36&lt;0,T36*(-1),0)</f>
        <v>0</v>
      </c>
      <c r="W36" s="75" t="str">
        <f>IF(U36=V36,U36,IF(V36&gt;0,V36,U36))</f>
        <v/>
      </c>
      <c r="X36" s="85" t="str">
        <f>IF(D36="X",ROUND(S36-$E$7,10),"")</f>
        <v/>
      </c>
      <c r="Y36" s="75" t="str">
        <f t="shared" ref="Y36" si="148">IF(X36&gt;0,X36,0)</f>
        <v/>
      </c>
      <c r="Z36" s="88">
        <f t="shared" ref="Z36" si="149">IF(X36&lt;0,X36*(-1),0)</f>
        <v>0</v>
      </c>
      <c r="AA36" s="75" t="str">
        <f>IF(Y36=Z36,Y36,IF(Z36&gt;0,Z36,Y36))</f>
        <v/>
      </c>
      <c r="AC36" s="58" t="s">
        <v>40</v>
      </c>
      <c r="AD36" s="58"/>
      <c r="AE36" s="46">
        <f>COUNTIF(B$14:B$44,"vp")+Nov!AE36</f>
        <v>0</v>
      </c>
    </row>
    <row r="37" spans="1:31" s="11" customFormat="1" ht="14.25" customHeight="1" x14ac:dyDescent="0.35">
      <c r="A37" s="47">
        <v>46015</v>
      </c>
      <c r="B37" s="48"/>
      <c r="C37" s="49" t="s">
        <v>53</v>
      </c>
      <c r="D37" s="42"/>
      <c r="E37" s="50"/>
      <c r="F37" s="51"/>
      <c r="G37" s="75">
        <f t="shared" ref="G37" si="150">IF(E37="",0,CONCATENATE(E37,":",F37))</f>
        <v>0</v>
      </c>
      <c r="H37" s="50"/>
      <c r="I37" s="51"/>
      <c r="J37" s="75">
        <f t="shared" ref="J37" si="151">IF(H37="",0,CONCATENATE(H37,":",I37))</f>
        <v>0</v>
      </c>
      <c r="K37" s="75">
        <f t="shared" ref="K37" si="152">J37-G37</f>
        <v>0</v>
      </c>
      <c r="L37" s="50"/>
      <c r="M37" s="51"/>
      <c r="N37" s="75">
        <f t="shared" ref="N37" si="153">IF(L37="",0,CONCATENATE(L37,":",M37))</f>
        <v>0</v>
      </c>
      <c r="O37" s="50"/>
      <c r="P37" s="51"/>
      <c r="Q37" s="75">
        <f t="shared" ref="Q37" si="154">IF(O37="",0,CONCATENATE(O37,":",P37))</f>
        <v>0</v>
      </c>
      <c r="R37" s="75">
        <f t="shared" ref="R37" si="155">Q37-N37</f>
        <v>0</v>
      </c>
      <c r="S37" s="85">
        <f t="shared" ref="S37" si="156">K37+R37</f>
        <v>0</v>
      </c>
      <c r="T37" s="75" t="str">
        <f>IF(B37="av",($E$10)*(-1),IF(B37="df",($E$10)*(-1),IF(D37="X","",IF(B37="sd",ROUND(S37-($E$10*(1-$AE$4)),10),IF(S37=0,"",ROUND(S37-$E$10,10))))))</f>
        <v/>
      </c>
      <c r="U37" s="75" t="str">
        <f t="shared" ref="U37" si="157">IF(T37&gt;0,T37,0)</f>
        <v/>
      </c>
      <c r="V37" s="88">
        <f t="shared" ref="V37" si="158">IF(T37&lt;0,T37*(-1),0)</f>
        <v>0</v>
      </c>
      <c r="W37" s="75" t="str">
        <f>IF(U37=V37,U37,IF(V37&gt;0,V37,U37))</f>
        <v/>
      </c>
      <c r="X37" s="85" t="str">
        <f>IF(D37="X",ROUND(S37-$E$10,10),"")</f>
        <v/>
      </c>
      <c r="Y37" s="75" t="str">
        <f t="shared" ref="Y37" si="159">IF(X37&gt;0,X37,0)</f>
        <v/>
      </c>
      <c r="Z37" s="88">
        <f t="shared" ref="Z37" si="160">IF(X37&lt;0,X37*(-1),0)</f>
        <v>0</v>
      </c>
      <c r="AA37" s="75" t="str">
        <f>IF(Y37=Z37,Y37,IF(Z37&gt;0,Z37,Y37))</f>
        <v/>
      </c>
      <c r="AC37" s="58" t="s">
        <v>41</v>
      </c>
      <c r="AD37" s="58"/>
      <c r="AE37" s="46">
        <f>COUNTIF(B$14:B$44,"sb")+Nov!AE37</f>
        <v>0</v>
      </c>
    </row>
    <row r="38" spans="1:31" s="11" customFormat="1" ht="14.25" customHeight="1" x14ac:dyDescent="0.35">
      <c r="A38" s="40">
        <v>46016</v>
      </c>
      <c r="B38" s="41"/>
      <c r="C38" s="42" t="s">
        <v>54</v>
      </c>
      <c r="D38" s="42"/>
      <c r="E38" s="43"/>
      <c r="F38" s="44"/>
      <c r="G38" s="75">
        <f t="shared" ref="G38:G42" si="161">IF(E38="",0,CONCATENATE(E38,":",F38))</f>
        <v>0</v>
      </c>
      <c r="H38" s="43"/>
      <c r="I38" s="44"/>
      <c r="J38" s="75">
        <f t="shared" ref="J38:J42" si="162">IF(H38="",0,CONCATENATE(H38,":",I38))</f>
        <v>0</v>
      </c>
      <c r="K38" s="79">
        <f t="shared" ref="K38:K42" si="163">J38-G38</f>
        <v>0</v>
      </c>
      <c r="L38" s="43"/>
      <c r="M38" s="44"/>
      <c r="N38" s="75">
        <f t="shared" ref="N38:N42" si="164">IF(L38="",0,CONCATENATE(L38,":",M38))</f>
        <v>0</v>
      </c>
      <c r="O38" s="43"/>
      <c r="P38" s="44"/>
      <c r="Q38" s="75">
        <f t="shared" ref="Q38:Q42" si="165">IF(O38="",0,CONCATENATE(O38,":",P38))</f>
        <v>0</v>
      </c>
      <c r="R38" s="79">
        <f t="shared" ref="R38:R42" si="166">Q38-N38</f>
        <v>0</v>
      </c>
      <c r="S38" s="79">
        <f t="shared" ref="S38:S42" si="167">K38+R38</f>
        <v>0</v>
      </c>
      <c r="T38" s="79" t="str">
        <f>IF($D38="X","",IF($S38=0,"",ROUND($S38,10)))</f>
        <v/>
      </c>
      <c r="U38" s="79" t="str">
        <f t="shared" ref="U38:U40" si="168">IF(T38&gt;0,T38,0)</f>
        <v/>
      </c>
      <c r="V38" s="87">
        <f t="shared" ref="V38:V42" si="169">IF(T38&lt;0,T38*(-1),0)</f>
        <v>0</v>
      </c>
      <c r="W38" s="79" t="str">
        <f>IF($D38="X","",IF($S38=0,"",ROUND($S38,10)))</f>
        <v/>
      </c>
      <c r="X38" s="79" t="str">
        <f>IF($D38="X",ROUND($S38,10),"")</f>
        <v/>
      </c>
      <c r="Y38" s="79" t="str">
        <f t="shared" ref="Y38:Y40" si="170">IF(X38&gt;0,X38,0)</f>
        <v/>
      </c>
      <c r="Z38" s="79">
        <f t="shared" ref="Z38:Z42" si="171">IF(X38&lt;0,X38*(-1),0)</f>
        <v>0</v>
      </c>
      <c r="AA38" s="79" t="str">
        <f>IF($D38="X",ROUND($S38,10),"")</f>
        <v/>
      </c>
      <c r="AC38" s="62" t="s">
        <v>42</v>
      </c>
      <c r="AD38" s="62"/>
      <c r="AE38" s="46">
        <f>COUNTIF(B$14:B$44,"sm")+Nov!AE38</f>
        <v>0</v>
      </c>
    </row>
    <row r="39" spans="1:31" s="11" customFormat="1" ht="14.25" customHeight="1" x14ac:dyDescent="0.35">
      <c r="A39" s="40">
        <v>46017</v>
      </c>
      <c r="B39" s="41"/>
      <c r="C39" s="42" t="s">
        <v>55</v>
      </c>
      <c r="D39" s="42"/>
      <c r="E39" s="43"/>
      <c r="F39" s="44"/>
      <c r="G39" s="75">
        <f t="shared" si="161"/>
        <v>0</v>
      </c>
      <c r="H39" s="43"/>
      <c r="I39" s="44"/>
      <c r="J39" s="75">
        <f t="shared" si="162"/>
        <v>0</v>
      </c>
      <c r="K39" s="79">
        <f t="shared" si="163"/>
        <v>0</v>
      </c>
      <c r="L39" s="43"/>
      <c r="M39" s="44"/>
      <c r="N39" s="75">
        <f t="shared" si="164"/>
        <v>0</v>
      </c>
      <c r="O39" s="43"/>
      <c r="P39" s="44"/>
      <c r="Q39" s="75">
        <f t="shared" si="165"/>
        <v>0</v>
      </c>
      <c r="R39" s="79">
        <f t="shared" si="166"/>
        <v>0</v>
      </c>
      <c r="S39" s="79">
        <f t="shared" si="167"/>
        <v>0</v>
      </c>
      <c r="T39" s="79" t="str">
        <f>IF($D39="X","",IF($S39=0,"",ROUND($S39,10)))</f>
        <v/>
      </c>
      <c r="U39" s="79" t="str">
        <f t="shared" si="168"/>
        <v/>
      </c>
      <c r="V39" s="87">
        <f t="shared" si="169"/>
        <v>0</v>
      </c>
      <c r="W39" s="79" t="str">
        <f>IF($D39="X","",IF($S39=0,"",ROUND($S39,10)))</f>
        <v/>
      </c>
      <c r="X39" s="79" t="str">
        <f>IF($D39="X",ROUND($S39,10),"")</f>
        <v/>
      </c>
      <c r="Y39" s="79" t="str">
        <f t="shared" si="170"/>
        <v/>
      </c>
      <c r="Z39" s="79">
        <f t="shared" si="171"/>
        <v>0</v>
      </c>
      <c r="AA39" s="79" t="str">
        <f>IF($D39="X",ROUND($S39,10),"")</f>
        <v/>
      </c>
      <c r="AC39" s="62" t="s">
        <v>43</v>
      </c>
      <c r="AD39" s="62"/>
      <c r="AE39" s="46">
        <f>COUNTIF(B$14:B$44,"sd")+Nov!AE39</f>
        <v>0</v>
      </c>
    </row>
    <row r="40" spans="1:31" s="11" customFormat="1" ht="14.25" customHeight="1" x14ac:dyDescent="0.35">
      <c r="A40" s="40">
        <v>46018</v>
      </c>
      <c r="B40" s="41"/>
      <c r="C40" s="42"/>
      <c r="D40" s="42"/>
      <c r="E40" s="43"/>
      <c r="F40" s="44"/>
      <c r="G40" s="75">
        <f t="shared" ref="G40" si="172">IF(E40="",0,CONCATENATE(E40,":",F40))</f>
        <v>0</v>
      </c>
      <c r="H40" s="43"/>
      <c r="I40" s="44"/>
      <c r="J40" s="75">
        <f t="shared" ref="J40" si="173">IF(H40="",0,CONCATENATE(H40,":",I40))</f>
        <v>0</v>
      </c>
      <c r="K40" s="79">
        <f t="shared" ref="K40" si="174">J40-G40</f>
        <v>0</v>
      </c>
      <c r="L40" s="43"/>
      <c r="M40" s="44"/>
      <c r="N40" s="75">
        <f t="shared" ref="N40" si="175">IF(L40="",0,CONCATENATE(L40,":",M40))</f>
        <v>0</v>
      </c>
      <c r="O40" s="43"/>
      <c r="P40" s="44"/>
      <c r="Q40" s="75">
        <f t="shared" ref="Q40" si="176">IF(O40="",0,CONCATENATE(O40,":",P40))</f>
        <v>0</v>
      </c>
      <c r="R40" s="79">
        <f t="shared" ref="R40" si="177">Q40-N40</f>
        <v>0</v>
      </c>
      <c r="S40" s="79">
        <f t="shared" ref="S40" si="178">K40+R40</f>
        <v>0</v>
      </c>
      <c r="T40" s="79" t="str">
        <f t="shared" ref="T40:T41" si="179">IF($D40="X","",IF($S40=0,"",ROUND($S40,10)))</f>
        <v/>
      </c>
      <c r="U40" s="79" t="str">
        <f t="shared" si="168"/>
        <v/>
      </c>
      <c r="V40" s="87">
        <f t="shared" ref="V40" si="180">IF(T40&lt;0,T40*(-1),0)</f>
        <v>0</v>
      </c>
      <c r="W40" s="79" t="str">
        <f t="shared" ref="W40:W41" si="181">IF($D40="X","",IF($S40=0,"",ROUND($S40,10)))</f>
        <v/>
      </c>
      <c r="X40" s="79" t="str">
        <f t="shared" ref="X40:X41" si="182">IF($D40="X",ROUND($S40,10),"")</f>
        <v/>
      </c>
      <c r="Y40" s="79" t="str">
        <f t="shared" si="170"/>
        <v/>
      </c>
      <c r="Z40" s="79">
        <f t="shared" ref="Z40" si="183">IF(X40&lt;0,X40*(-1),0)</f>
        <v>0</v>
      </c>
      <c r="AA40" s="79" t="str">
        <f t="shared" ref="AA40:AA41" si="184">IF($D40="X",ROUND($S40,10),"")</f>
        <v/>
      </c>
      <c r="AC40" s="62" t="s">
        <v>44</v>
      </c>
      <c r="AD40" s="62"/>
      <c r="AE40" s="46">
        <f>COUNTIF(B$14:B$44,"se")+Nov!AE40</f>
        <v>0</v>
      </c>
    </row>
    <row r="41" spans="1:31" s="11" customFormat="1" ht="14.25" customHeight="1" x14ac:dyDescent="0.35">
      <c r="A41" s="40">
        <v>46019</v>
      </c>
      <c r="B41" s="41"/>
      <c r="C41" s="42"/>
      <c r="D41" s="42"/>
      <c r="E41" s="43"/>
      <c r="F41" s="44"/>
      <c r="G41" s="75">
        <f t="shared" si="161"/>
        <v>0</v>
      </c>
      <c r="H41" s="43"/>
      <c r="I41" s="44"/>
      <c r="J41" s="75">
        <f t="shared" si="162"/>
        <v>0</v>
      </c>
      <c r="K41" s="79">
        <f t="shared" si="163"/>
        <v>0</v>
      </c>
      <c r="L41" s="43"/>
      <c r="M41" s="44"/>
      <c r="N41" s="75">
        <f t="shared" si="164"/>
        <v>0</v>
      </c>
      <c r="O41" s="43"/>
      <c r="P41" s="44"/>
      <c r="Q41" s="75">
        <f t="shared" si="165"/>
        <v>0</v>
      </c>
      <c r="R41" s="79">
        <f t="shared" si="166"/>
        <v>0</v>
      </c>
      <c r="S41" s="79">
        <f t="shared" si="167"/>
        <v>0</v>
      </c>
      <c r="T41" s="79" t="str">
        <f t="shared" si="179"/>
        <v/>
      </c>
      <c r="U41" s="79" t="str">
        <f t="shared" ref="U41:U42" si="185">IF(T41&gt;0,T41,0)</f>
        <v/>
      </c>
      <c r="V41" s="87">
        <f t="shared" si="169"/>
        <v>0</v>
      </c>
      <c r="W41" s="79" t="str">
        <f t="shared" si="181"/>
        <v/>
      </c>
      <c r="X41" s="79" t="str">
        <f t="shared" si="182"/>
        <v/>
      </c>
      <c r="Y41" s="79" t="str">
        <f t="shared" ref="Y41:Y42" si="186">IF(X41&gt;0,X41,0)</f>
        <v/>
      </c>
      <c r="Z41" s="79">
        <f t="shared" si="171"/>
        <v>0</v>
      </c>
      <c r="AA41" s="79" t="str">
        <f t="shared" si="184"/>
        <v/>
      </c>
      <c r="AC41" s="62" t="s">
        <v>45</v>
      </c>
      <c r="AD41" s="62"/>
      <c r="AE41" s="46">
        <f>COUNTIF(B$14:B$44,"df")+Nov!AE41</f>
        <v>0</v>
      </c>
    </row>
    <row r="42" spans="1:31" s="11" customFormat="1" ht="14.25" customHeight="1" x14ac:dyDescent="0.35">
      <c r="A42" s="47">
        <v>46020</v>
      </c>
      <c r="B42" s="48"/>
      <c r="C42" s="49"/>
      <c r="D42" s="42"/>
      <c r="E42" s="50"/>
      <c r="F42" s="51"/>
      <c r="G42" s="75">
        <f t="shared" si="161"/>
        <v>0</v>
      </c>
      <c r="H42" s="50"/>
      <c r="I42" s="51"/>
      <c r="J42" s="75">
        <f t="shared" si="162"/>
        <v>0</v>
      </c>
      <c r="K42" s="75">
        <f t="shared" si="163"/>
        <v>0</v>
      </c>
      <c r="L42" s="50"/>
      <c r="M42" s="51"/>
      <c r="N42" s="75">
        <f t="shared" si="164"/>
        <v>0</v>
      </c>
      <c r="O42" s="50"/>
      <c r="P42" s="51"/>
      <c r="Q42" s="75">
        <f t="shared" si="165"/>
        <v>0</v>
      </c>
      <c r="R42" s="75">
        <f t="shared" si="166"/>
        <v>0</v>
      </c>
      <c r="S42" s="75">
        <f t="shared" si="167"/>
        <v>0</v>
      </c>
      <c r="T42" s="75" t="str">
        <f>IF(B42="av",($E$9)*(-1),IF(B42="df",($E$9)*(-1),IF(D42="X","",IF(B42="sd",ROUND(S42-($E$9*(1-$AE$4)),10),IF(S42=0,"",ROUND(S42-$E$9,10))))))</f>
        <v/>
      </c>
      <c r="U42" s="75" t="str">
        <f t="shared" si="185"/>
        <v/>
      </c>
      <c r="V42" s="88">
        <f t="shared" si="169"/>
        <v>0</v>
      </c>
      <c r="W42" s="75" t="str">
        <f t="shared" ref="W42" si="187">IF(U42=V42,U42,IF(V42&gt;0,V42,U42))</f>
        <v/>
      </c>
      <c r="X42" s="85" t="str">
        <f>IF(D42="X",ROUND(S42-$E$9,10),"")</f>
        <v/>
      </c>
      <c r="Y42" s="75" t="str">
        <f t="shared" si="186"/>
        <v/>
      </c>
      <c r="Z42" s="88">
        <f t="shared" si="171"/>
        <v>0</v>
      </c>
      <c r="AA42" s="75" t="str">
        <f t="shared" ref="AA42" si="188">IF(Y42=Z42,Y42,IF(Z42&gt;0,Z42,Y42))</f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46021</v>
      </c>
      <c r="B43" s="48"/>
      <c r="C43" s="49"/>
      <c r="D43" s="42"/>
      <c r="E43" s="50"/>
      <c r="F43" s="51"/>
      <c r="G43" s="75">
        <f t="shared" ref="G43" si="189">IF(E43="",0,CONCATENATE(E43,":",F43))</f>
        <v>0</v>
      </c>
      <c r="H43" s="50"/>
      <c r="I43" s="51"/>
      <c r="J43" s="75">
        <f t="shared" ref="J43" si="190">IF(H43="",0,CONCATENATE(H43,":",I43))</f>
        <v>0</v>
      </c>
      <c r="K43" s="75">
        <f t="shared" ref="K43" si="191">J43-G43</f>
        <v>0</v>
      </c>
      <c r="L43" s="50"/>
      <c r="M43" s="51"/>
      <c r="N43" s="75">
        <f t="shared" ref="N43" si="192">IF(L43="",0,CONCATENATE(L43,":",M43))</f>
        <v>0</v>
      </c>
      <c r="O43" s="50"/>
      <c r="P43" s="51"/>
      <c r="Q43" s="75">
        <f t="shared" ref="Q43" si="193">IF(O43="",0,CONCATENATE(O43,":",P43))</f>
        <v>0</v>
      </c>
      <c r="R43" s="75">
        <f t="shared" ref="R43" si="194">Q43-N43</f>
        <v>0</v>
      </c>
      <c r="S43" s="75">
        <f t="shared" ref="S43" si="195">K43+R43</f>
        <v>0</v>
      </c>
      <c r="T43" s="75" t="str">
        <f>IF(B43="av",($E$9)*(-1),IF(B43="df",($E$9)*(-1),IF(D43="X","",IF(B43="sd",ROUND(S43-($E$9*(1-$AE$4)),10),IF(S43=0,"",ROUND(S43-$E$9,10))))))</f>
        <v/>
      </c>
      <c r="U43" s="75" t="str">
        <f t="shared" ref="U43" si="196">IF(T43&gt;0,T43,0)</f>
        <v/>
      </c>
      <c r="V43" s="88">
        <f t="shared" ref="V43" si="197">IF(T43&lt;0,T43*(-1),0)</f>
        <v>0</v>
      </c>
      <c r="W43" s="75" t="str">
        <f t="shared" ref="W43" si="198">IF(U43=V43,U43,IF(V43&gt;0,V43,U43))</f>
        <v/>
      </c>
      <c r="X43" s="85" t="str">
        <f>IF(D43="X",ROUND(S43-$E$9,10),"")</f>
        <v/>
      </c>
      <c r="Y43" s="75" t="str">
        <f t="shared" ref="Y43" si="199">IF(X43&gt;0,X43,0)</f>
        <v/>
      </c>
      <c r="Z43" s="88">
        <f t="shared" ref="Z43" si="200">IF(X43&lt;0,X43*(-1),0)</f>
        <v>0</v>
      </c>
      <c r="AA43" s="75" t="str">
        <f t="shared" ref="AA43" si="201">IF(Y43=Z43,Y43,IF(Z43&gt;0,Z43,Y43))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>
        <v>46022</v>
      </c>
      <c r="B44" s="48"/>
      <c r="C44" s="49" t="s">
        <v>7</v>
      </c>
      <c r="D44" s="42"/>
      <c r="E44" s="50"/>
      <c r="F44" s="51"/>
      <c r="G44" s="75">
        <f t="shared" ref="G44" si="202">IF(E44="",0,CONCATENATE(E44,":",F44))</f>
        <v>0</v>
      </c>
      <c r="H44" s="50"/>
      <c r="I44" s="51"/>
      <c r="J44" s="75">
        <f t="shared" ref="J44" si="203">IF(H44="",0,CONCATENATE(H44,":",I44))</f>
        <v>0</v>
      </c>
      <c r="K44" s="75">
        <f t="shared" ref="K44" si="204">J44-G44</f>
        <v>0</v>
      </c>
      <c r="L44" s="50"/>
      <c r="M44" s="51"/>
      <c r="N44" s="75">
        <f t="shared" ref="N44" si="205">IF(L44="",0,CONCATENATE(L44,":",M44))</f>
        <v>0</v>
      </c>
      <c r="O44" s="50"/>
      <c r="P44" s="51"/>
      <c r="Q44" s="75">
        <f t="shared" ref="Q44" si="206">IF(O44="",0,CONCATENATE(O44,":",P44))</f>
        <v>0</v>
      </c>
      <c r="R44" s="75">
        <f t="shared" ref="R44" si="207">Q44-N44</f>
        <v>0</v>
      </c>
      <c r="S44" s="75">
        <f t="shared" ref="S44" si="208">K44+R44</f>
        <v>0</v>
      </c>
      <c r="T44" s="75" t="str">
        <f>IF(B44="av",($E$11)*(-1),IF(B44="df",($E$11)*(-1),IF(D44="X","",IF(B44="sd",ROUND(S44-($E$11*(1-$AE$4)),10),IF(S44=0,"",ROUND(S44-$E$11,10))))))</f>
        <v/>
      </c>
      <c r="U44" s="75" t="str">
        <f t="shared" ref="U44" si="209">IF(T44&gt;0,T44,0)</f>
        <v/>
      </c>
      <c r="V44" s="88">
        <f t="shared" ref="V44" si="210">IF(T44&lt;0,T44*(-1),0)</f>
        <v>0</v>
      </c>
      <c r="W44" s="75" t="str">
        <f t="shared" ref="W44" si="211">IF(U44=V44,U44,IF(V44&gt;0,V44,U44))</f>
        <v/>
      </c>
      <c r="X44" s="85" t="str">
        <f>IF(D44="X",ROUND(S44-$E$11,10),"")</f>
        <v/>
      </c>
      <c r="Y44" s="75" t="str">
        <f t="shared" ref="Y44" si="212">IF(X44&gt;0,X44,0)</f>
        <v/>
      </c>
      <c r="Z44" s="88">
        <f t="shared" ref="Z44" si="213">IF(X44&lt;0,X44*(-1),0)</f>
        <v>0</v>
      </c>
      <c r="AA44" s="75" t="str">
        <f t="shared" ref="AA44" si="214">IF(Y44=Z44,Y44,IF(Z44&gt;0,Z44,Y44))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99" priority="55" stopIfTrue="1">
      <formula>$U$45-$V$45&lt;0</formula>
    </cfRule>
  </conditionalFormatting>
  <conditionalFormatting sqref="W14:W18 W21:W25 W28:W32">
    <cfRule type="cellIs" dxfId="98" priority="15" stopIfTrue="1" operator="equal">
      <formula>$U14</formula>
    </cfRule>
    <cfRule type="cellIs" dxfId="97" priority="16" stopIfTrue="1" operator="equal">
      <formula>$V14</formula>
    </cfRule>
  </conditionalFormatting>
  <conditionalFormatting sqref="W35:W37">
    <cfRule type="cellIs" dxfId="96" priority="11" stopIfTrue="1" operator="equal">
      <formula>$U35</formula>
    </cfRule>
    <cfRule type="cellIs" dxfId="95" priority="12" stopIfTrue="1" operator="equal">
      <formula>$V35</formula>
    </cfRule>
  </conditionalFormatting>
  <conditionalFormatting sqref="W42:W44">
    <cfRule type="cellIs" dxfId="94" priority="27" stopIfTrue="1" operator="equal">
      <formula>$U42</formula>
    </cfRule>
    <cfRule type="cellIs" dxfId="93" priority="28" stopIfTrue="1" operator="equal">
      <formula>$V42</formula>
    </cfRule>
  </conditionalFormatting>
  <conditionalFormatting sqref="W45 AA45">
    <cfRule type="expression" dxfId="92" priority="52" stopIfTrue="1">
      <formula>V$45&gt;U$45</formula>
    </cfRule>
  </conditionalFormatting>
  <conditionalFormatting sqref="AA14:AA18 AA21:AA25 AA28:AA32">
    <cfRule type="cellIs" dxfId="91" priority="13" stopIfTrue="1" operator="equal">
      <formula>$Y14</formula>
    </cfRule>
    <cfRule type="cellIs" dxfId="90" priority="14" stopIfTrue="1" operator="equal">
      <formula>$Z14</formula>
    </cfRule>
  </conditionalFormatting>
  <conditionalFormatting sqref="AA35:AA37">
    <cfRule type="cellIs" dxfId="89" priority="9" stopIfTrue="1" operator="equal">
      <formula>$Y35</formula>
    </cfRule>
    <cfRule type="cellIs" dxfId="88" priority="10" stopIfTrue="1" operator="equal">
      <formula>$Z35</formula>
    </cfRule>
  </conditionalFormatting>
  <conditionalFormatting sqref="AA42:AA44">
    <cfRule type="cellIs" dxfId="87" priority="25" stopIfTrue="1" operator="equal">
      <formula>$Y42</formula>
    </cfRule>
    <cfRule type="cellIs" dxfId="86" priority="26" stopIfTrue="1" operator="equal">
      <formula>$Z42</formula>
    </cfRule>
  </conditionalFormatting>
  <conditionalFormatting sqref="AE15:AE17 AE28:AE29">
    <cfRule type="expression" dxfId="85" priority="51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22"/>
  <sheetViews>
    <sheetView workbookViewId="0">
      <selection activeCell="E15" sqref="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78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>
        <v>1</v>
      </c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7"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46023</v>
      </c>
      <c r="B14" s="41"/>
      <c r="C14" s="42" t="s">
        <v>58</v>
      </c>
      <c r="D14" s="42"/>
      <c r="E14" s="43"/>
      <c r="F14" s="44"/>
      <c r="G14" s="75">
        <f t="shared" ref="G14:G18" si="0">IF(E14="",0,CONCATENATE(E14,":",F14))</f>
        <v>0</v>
      </c>
      <c r="H14" s="43"/>
      <c r="I14" s="44"/>
      <c r="J14" s="75">
        <f t="shared" ref="J14:J18" si="1">IF(H14="",0,CONCATENATE(H14,":",I14))</f>
        <v>0</v>
      </c>
      <c r="K14" s="79">
        <f t="shared" ref="K14:K18" si="2">J14-G14</f>
        <v>0</v>
      </c>
      <c r="L14" s="43"/>
      <c r="M14" s="44"/>
      <c r="N14" s="75">
        <f t="shared" ref="N14:N18" si="3">IF(L14="",0,CONCATENATE(L14,":",M14))</f>
        <v>0</v>
      </c>
      <c r="O14" s="43"/>
      <c r="P14" s="44"/>
      <c r="Q14" s="75">
        <f t="shared" ref="Q14:Q18" si="4">IF(O14="",0,CONCATENATE(O14,":",P14))</f>
        <v>0</v>
      </c>
      <c r="R14" s="79">
        <f t="shared" ref="R14:R18" si="5">Q14-N14</f>
        <v>0</v>
      </c>
      <c r="S14" s="79">
        <f t="shared" ref="S14:S18" si="6">K14+R14</f>
        <v>0</v>
      </c>
      <c r="T14" s="79" t="str">
        <f>IF($D14="X","",IF($S14=0,"",ROUND($S14,10)))</f>
        <v/>
      </c>
      <c r="U14" s="79" t="str">
        <f t="shared" ref="U14:U19" si="7">IF(T14&gt;0,T14,0)</f>
        <v/>
      </c>
      <c r="V14" s="87">
        <f t="shared" ref="V14:V18" si="8">IF(T14&lt;0,T14*(-1),0)</f>
        <v>0</v>
      </c>
      <c r="W14" s="79" t="str">
        <f>IF($D14="X","",IF($S14=0,"",ROUND($S14,10)))</f>
        <v/>
      </c>
      <c r="X14" s="79" t="str">
        <f>IF($D14="X",ROUND($S14,10),"")</f>
        <v/>
      </c>
      <c r="Y14" s="79" t="str">
        <f t="shared" ref="Y14:Y19" si="9">IF(X14&gt;0,X14,0)</f>
        <v/>
      </c>
      <c r="Z14" s="79">
        <f t="shared" ref="Z14:Z18" si="10">IF(X14&lt;0,X14*(-1),0)</f>
        <v>0</v>
      </c>
      <c r="AA14" s="79" t="str">
        <f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46024</v>
      </c>
      <c r="B15" s="48"/>
      <c r="C15" s="49"/>
      <c r="D15" s="42"/>
      <c r="E15" s="50"/>
      <c r="F15" s="51"/>
      <c r="G15" s="75">
        <f t="shared" ref="G15:G16" si="11">IF(E15="",0,CONCATENATE(E15,":",F15))</f>
        <v>0</v>
      </c>
      <c r="H15" s="50"/>
      <c r="I15" s="51"/>
      <c r="J15" s="75">
        <f t="shared" ref="J15:J16" si="12">IF(H15="",0,CONCATENATE(H15,":",I15))</f>
        <v>0</v>
      </c>
      <c r="K15" s="75">
        <f t="shared" ref="K15:K16" si="13">J15-G15</f>
        <v>0</v>
      </c>
      <c r="L15" s="50"/>
      <c r="M15" s="51"/>
      <c r="N15" s="75">
        <f t="shared" ref="N15:N16" si="14">IF(L15="",0,CONCATENATE(L15,":",M15))</f>
        <v>0</v>
      </c>
      <c r="O15" s="50"/>
      <c r="P15" s="51"/>
      <c r="Q15" s="75">
        <f t="shared" ref="Q15:Q16" si="15">IF(O15="",0,CONCATENATE(O15,":",P15))</f>
        <v>0</v>
      </c>
      <c r="R15" s="75">
        <f t="shared" ref="R15:R16" si="16">Q15-N15</f>
        <v>0</v>
      </c>
      <c r="S15" s="85">
        <f t="shared" ref="S15:S16" si="17">K15+R15</f>
        <v>0</v>
      </c>
      <c r="T15" s="75" t="str">
        <f t="shared" ref="T15" si="18">IF(B15="av",($E$7)*(-1),IF(B15="df",($E$7)*(-1),IF(D15="X","",IF(B15="sd",ROUND(S15-($E$7*(1-$AE$4)),10),IF(S15=0,"",ROUND(S15-$E$7,10))))))</f>
        <v/>
      </c>
      <c r="U15" s="75" t="str">
        <f t="shared" si="7"/>
        <v/>
      </c>
      <c r="V15" s="88">
        <f t="shared" ref="V15:V16" si="19">IF(T15&lt;0,T15*(-1),0)</f>
        <v>0</v>
      </c>
      <c r="W15" s="75" t="str">
        <f t="shared" ref="W15" si="20">IF(U15=V15,U15,IF(V15&gt;0,V15,U15))</f>
        <v/>
      </c>
      <c r="X15" s="85" t="str">
        <f t="shared" ref="X15" si="21">IF(D15="X",ROUND(S15-$E$7,10),"")</f>
        <v/>
      </c>
      <c r="Y15" s="75" t="str">
        <f t="shared" si="9"/>
        <v/>
      </c>
      <c r="Z15" s="88">
        <f t="shared" ref="Z15:Z16" si="22">IF(X15&lt;0,X15*(-1),0)</f>
        <v>0</v>
      </c>
      <c r="AA15" s="75" t="str">
        <f t="shared" ref="AA15" si="23">IF(Y15=Z15,Y15,IF(Z15&gt;0,Z15,Y15))</f>
        <v/>
      </c>
      <c r="AC15" s="45" t="s">
        <v>51</v>
      </c>
      <c r="AD15" s="92">
        <f>Des!AD17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46025</v>
      </c>
      <c r="B16" s="41"/>
      <c r="C16" s="42"/>
      <c r="D16" s="42"/>
      <c r="E16" s="43"/>
      <c r="F16" s="44"/>
      <c r="G16" s="75">
        <f t="shared" si="11"/>
        <v>0</v>
      </c>
      <c r="H16" s="43"/>
      <c r="I16" s="44"/>
      <c r="J16" s="75">
        <f t="shared" si="12"/>
        <v>0</v>
      </c>
      <c r="K16" s="79">
        <f t="shared" si="13"/>
        <v>0</v>
      </c>
      <c r="L16" s="43"/>
      <c r="M16" s="44"/>
      <c r="N16" s="75">
        <f t="shared" si="14"/>
        <v>0</v>
      </c>
      <c r="O16" s="43"/>
      <c r="P16" s="44"/>
      <c r="Q16" s="75">
        <f t="shared" si="15"/>
        <v>0</v>
      </c>
      <c r="R16" s="79">
        <f t="shared" si="16"/>
        <v>0</v>
      </c>
      <c r="S16" s="79">
        <f t="shared" si="17"/>
        <v>0</v>
      </c>
      <c r="T16" s="79" t="str">
        <f t="shared" ref="T16:T17" si="24">IF($D16="X","",IF($S16=0,"",ROUND($S16,10)))</f>
        <v/>
      </c>
      <c r="U16" s="79" t="str">
        <f t="shared" si="7"/>
        <v/>
      </c>
      <c r="V16" s="87">
        <f t="shared" si="19"/>
        <v>0</v>
      </c>
      <c r="W16" s="79" t="str">
        <f t="shared" ref="W16:W17" si="25">IF($D16="X","",IF($S16=0,"",ROUND($S16,10)))</f>
        <v/>
      </c>
      <c r="X16" s="79" t="str">
        <f t="shared" ref="X16:X17" si="26">IF($D16="X",ROUND($S16,10),"")</f>
        <v/>
      </c>
      <c r="Y16" s="79" t="str">
        <f t="shared" si="9"/>
        <v/>
      </c>
      <c r="Z16" s="79">
        <f t="shared" si="22"/>
        <v>0</v>
      </c>
      <c r="AA16" s="79" t="str">
        <f t="shared" ref="AA16:AA17" si="27">IF($D16="X",ROUND($S16,10),"")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46026</v>
      </c>
      <c r="B17" s="41"/>
      <c r="C17" s="42"/>
      <c r="D17" s="42"/>
      <c r="E17" s="43"/>
      <c r="F17" s="44"/>
      <c r="G17" s="75">
        <f t="shared" si="0"/>
        <v>0</v>
      </c>
      <c r="H17" s="43"/>
      <c r="I17" s="44"/>
      <c r="J17" s="75">
        <f t="shared" si="1"/>
        <v>0</v>
      </c>
      <c r="K17" s="79">
        <f t="shared" si="2"/>
        <v>0</v>
      </c>
      <c r="L17" s="43"/>
      <c r="M17" s="44"/>
      <c r="N17" s="75">
        <f t="shared" si="3"/>
        <v>0</v>
      </c>
      <c r="O17" s="43"/>
      <c r="P17" s="44"/>
      <c r="Q17" s="75">
        <f t="shared" si="4"/>
        <v>0</v>
      </c>
      <c r="R17" s="79">
        <f t="shared" si="5"/>
        <v>0</v>
      </c>
      <c r="S17" s="79">
        <f t="shared" si="6"/>
        <v>0</v>
      </c>
      <c r="T17" s="79" t="str">
        <f t="shared" si="24"/>
        <v/>
      </c>
      <c r="U17" s="79" t="str">
        <f t="shared" ref="U17:U18" si="28">IF(T17&gt;0,T17,0)</f>
        <v/>
      </c>
      <c r="V17" s="87">
        <f t="shared" si="8"/>
        <v>0</v>
      </c>
      <c r="W17" s="79" t="str">
        <f t="shared" si="25"/>
        <v/>
      </c>
      <c r="X17" s="79" t="str">
        <f t="shared" si="26"/>
        <v/>
      </c>
      <c r="Y17" s="79" t="str">
        <f t="shared" ref="Y17:Y18" si="29">IF(X17&gt;0,X17,0)</f>
        <v/>
      </c>
      <c r="Z17" s="79">
        <f t="shared" si="10"/>
        <v>0</v>
      </c>
      <c r="AA17" s="79" t="str">
        <f t="shared" si="27"/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46027</v>
      </c>
      <c r="B18" s="48"/>
      <c r="C18" s="49"/>
      <c r="D18" s="42"/>
      <c r="E18" s="50"/>
      <c r="F18" s="51"/>
      <c r="G18" s="75">
        <f t="shared" si="0"/>
        <v>0</v>
      </c>
      <c r="H18" s="50"/>
      <c r="I18" s="51"/>
      <c r="J18" s="75">
        <f t="shared" si="1"/>
        <v>0</v>
      </c>
      <c r="K18" s="75">
        <f t="shared" si="2"/>
        <v>0</v>
      </c>
      <c r="L18" s="50"/>
      <c r="M18" s="51"/>
      <c r="N18" s="75">
        <f t="shared" si="3"/>
        <v>0</v>
      </c>
      <c r="O18" s="50"/>
      <c r="P18" s="51"/>
      <c r="Q18" s="75">
        <f t="shared" si="4"/>
        <v>0</v>
      </c>
      <c r="R18" s="75">
        <f t="shared" si="5"/>
        <v>0</v>
      </c>
      <c r="S18" s="85">
        <f t="shared" si="6"/>
        <v>0</v>
      </c>
      <c r="T18" s="75" t="str">
        <f t="shared" ref="T18" si="30">IF(B18="av",($E$7)*(-1),IF(B18="df",($E$7)*(-1),IF(D18="X","",IF(B18="sd",ROUND(S18-($E$7*(1-$AE$4)),10),IF(S18=0,"",ROUND(S18-$E$7,10))))))</f>
        <v/>
      </c>
      <c r="U18" s="75" t="str">
        <f t="shared" si="28"/>
        <v/>
      </c>
      <c r="V18" s="88">
        <f t="shared" si="8"/>
        <v>0</v>
      </c>
      <c r="W18" s="75" t="str">
        <f t="shared" ref="W18" si="31">IF(U18=V18,U18,IF(V18&gt;0,V18,U18))</f>
        <v/>
      </c>
      <c r="X18" s="85" t="str">
        <f t="shared" ref="X18" si="32">IF(D18="X",ROUND(S18-$E$7,10),"")</f>
        <v/>
      </c>
      <c r="Y18" s="75" t="str">
        <f t="shared" si="29"/>
        <v/>
      </c>
      <c r="Z18" s="88">
        <f t="shared" si="10"/>
        <v>0</v>
      </c>
      <c r="AA18" s="75" t="str">
        <f t="shared" ref="AA18" si="33">IF(Y18=Z18,Y18,IF(Z18&gt;0,Z18,Y18))</f>
        <v/>
      </c>
      <c r="AE18" s="55"/>
      <c r="AL18" s="53"/>
    </row>
    <row r="19" spans="1:38" s="11" customFormat="1" ht="14.25" customHeight="1" x14ac:dyDescent="0.35">
      <c r="A19" s="47">
        <v>46028</v>
      </c>
      <c r="B19" s="48"/>
      <c r="C19" s="49"/>
      <c r="D19" s="42"/>
      <c r="E19" s="50"/>
      <c r="F19" s="51"/>
      <c r="G19" s="75">
        <f t="shared" ref="G19" si="34">IF(E19="",0,CONCATENATE(E19,":",F19))</f>
        <v>0</v>
      </c>
      <c r="H19" s="50"/>
      <c r="I19" s="51"/>
      <c r="J19" s="75">
        <f t="shared" ref="J19" si="35">IF(H19="",0,CONCATENATE(H19,":",I19))</f>
        <v>0</v>
      </c>
      <c r="K19" s="75">
        <f t="shared" ref="K19" si="36">J19-G19</f>
        <v>0</v>
      </c>
      <c r="L19" s="50"/>
      <c r="M19" s="51"/>
      <c r="N19" s="75">
        <f t="shared" ref="N19" si="37">IF(L19="",0,CONCATENATE(L19,":",M19))</f>
        <v>0</v>
      </c>
      <c r="O19" s="50"/>
      <c r="P19" s="51"/>
      <c r="Q19" s="75">
        <f t="shared" ref="Q19" si="38">IF(O19="",0,CONCATENATE(O19,":",P19))</f>
        <v>0</v>
      </c>
      <c r="R19" s="75">
        <f t="shared" ref="R19" si="39">Q19-N19</f>
        <v>0</v>
      </c>
      <c r="S19" s="85">
        <f t="shared" ref="S19" si="40">K19+R19</f>
        <v>0</v>
      </c>
      <c r="T19" s="75" t="str">
        <f t="shared" ref="T19" si="41">IF(B19="av",($E$7)*(-1),IF(B19="df",($E$7)*(-1),IF(D19="X","",IF(B19="sd",ROUND(S19-($E$7*(1-$AE$4)),10),IF(S19=0,"",ROUND(S19-$E$7,10))))))</f>
        <v/>
      </c>
      <c r="U19" s="75" t="str">
        <f t="shared" si="7"/>
        <v/>
      </c>
      <c r="V19" s="88">
        <f t="shared" ref="V19" si="42">IF(T19&lt;0,T19*(-1),0)</f>
        <v>0</v>
      </c>
      <c r="W19" s="75" t="str">
        <f t="shared" ref="W19" si="43">IF(U19=V19,U19,IF(V19&gt;0,V19,U19))</f>
        <v/>
      </c>
      <c r="X19" s="85" t="str">
        <f t="shared" ref="X19" si="44">IF(D19="X",ROUND(S19-$E$7,10),"")</f>
        <v/>
      </c>
      <c r="Y19" s="75" t="str">
        <f t="shared" si="9"/>
        <v/>
      </c>
      <c r="Z19" s="88">
        <f t="shared" ref="Z19" si="45">IF(X19&lt;0,X19*(-1),0)</f>
        <v>0</v>
      </c>
      <c r="AA19" s="75" t="str">
        <f t="shared" ref="AA19" si="46">IF(Y19=Z19,Y19,IF(Z19&gt;0,Z19,Y19))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46029</v>
      </c>
      <c r="B20" s="48"/>
      <c r="C20" s="49"/>
      <c r="D20" s="42"/>
      <c r="E20" s="50"/>
      <c r="F20" s="51"/>
      <c r="G20" s="75">
        <f t="shared" ref="G20:G26" si="47">IF(E20="",0,CONCATENATE(E20,":",F20))</f>
        <v>0</v>
      </c>
      <c r="H20" s="50"/>
      <c r="I20" s="51"/>
      <c r="J20" s="75">
        <f t="shared" ref="J20:J26" si="48">IF(H20="",0,CONCATENATE(H20,":",I20))</f>
        <v>0</v>
      </c>
      <c r="K20" s="75">
        <f t="shared" ref="K20:K26" si="49">J20-G20</f>
        <v>0</v>
      </c>
      <c r="L20" s="50"/>
      <c r="M20" s="51"/>
      <c r="N20" s="75">
        <f t="shared" ref="N20:N26" si="50">IF(L20="",0,CONCATENATE(L20,":",M20))</f>
        <v>0</v>
      </c>
      <c r="O20" s="50"/>
      <c r="P20" s="51"/>
      <c r="Q20" s="75">
        <f t="shared" ref="Q20:Q26" si="51">IF(O20="",0,CONCATENATE(O20,":",P20))</f>
        <v>0</v>
      </c>
      <c r="R20" s="75">
        <f t="shared" ref="R20:R26" si="52">Q20-N20</f>
        <v>0</v>
      </c>
      <c r="S20" s="85">
        <f t="shared" ref="S20:S26" si="53">K20+R20</f>
        <v>0</v>
      </c>
      <c r="T20" s="75" t="str">
        <f t="shared" ref="T20:T22" si="54">IF(B20="av",($E$7)*(-1),IF(B20="df",($E$7)*(-1),IF(D20="X","",IF(B20="sd",ROUND(S20-($E$7*(1-$AE$4)),10),IF(S20=0,"",ROUND(S20-$E$7,10))))))</f>
        <v/>
      </c>
      <c r="U20" s="75" t="str">
        <f t="shared" ref="U20:U26" si="55">IF(T20&gt;0,T20,0)</f>
        <v/>
      </c>
      <c r="V20" s="88">
        <f t="shared" ref="V20:V26" si="56">IF(T20&lt;0,T20*(-1),0)</f>
        <v>0</v>
      </c>
      <c r="W20" s="75" t="str">
        <f t="shared" ref="W20:W22" si="57">IF(U20=V20,U20,IF(V20&gt;0,V20,U20))</f>
        <v/>
      </c>
      <c r="X20" s="85" t="str">
        <f t="shared" ref="X20:X22" si="58">IF(D20="X",ROUND(S20-$E$7,10),"")</f>
        <v/>
      </c>
      <c r="Y20" s="75" t="str">
        <f t="shared" ref="Y20:Y26" si="59">IF(X20&gt;0,X20,0)</f>
        <v/>
      </c>
      <c r="Z20" s="88">
        <f t="shared" ref="Z20:Z26" si="60">IF(X20&lt;0,X20*(-1),0)</f>
        <v>0</v>
      </c>
      <c r="AA20" s="75" t="str">
        <f t="shared" ref="AA20:AA22" si="61">IF(Y20=Z20,Y20,IF(Z20&gt;0,Z20,Y20))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46030</v>
      </c>
      <c r="B21" s="48"/>
      <c r="C21" s="49"/>
      <c r="D21" s="42"/>
      <c r="E21" s="50"/>
      <c r="F21" s="51"/>
      <c r="G21" s="75">
        <f t="shared" si="47"/>
        <v>0</v>
      </c>
      <c r="H21" s="50"/>
      <c r="I21" s="51"/>
      <c r="J21" s="75">
        <f t="shared" si="48"/>
        <v>0</v>
      </c>
      <c r="K21" s="75">
        <f t="shared" si="49"/>
        <v>0</v>
      </c>
      <c r="L21" s="50"/>
      <c r="M21" s="51"/>
      <c r="N21" s="75">
        <f t="shared" si="50"/>
        <v>0</v>
      </c>
      <c r="O21" s="50"/>
      <c r="P21" s="51"/>
      <c r="Q21" s="75">
        <f t="shared" si="51"/>
        <v>0</v>
      </c>
      <c r="R21" s="75">
        <f t="shared" si="52"/>
        <v>0</v>
      </c>
      <c r="S21" s="85">
        <f t="shared" si="53"/>
        <v>0</v>
      </c>
      <c r="T21" s="75" t="str">
        <f t="shared" si="54"/>
        <v/>
      </c>
      <c r="U21" s="75" t="str">
        <f t="shared" si="55"/>
        <v/>
      </c>
      <c r="V21" s="88">
        <f t="shared" si="56"/>
        <v>0</v>
      </c>
      <c r="W21" s="75" t="str">
        <f t="shared" si="57"/>
        <v/>
      </c>
      <c r="X21" s="85" t="str">
        <f t="shared" si="58"/>
        <v/>
      </c>
      <c r="Y21" s="75" t="str">
        <f t="shared" si="59"/>
        <v/>
      </c>
      <c r="Z21" s="88">
        <f t="shared" si="60"/>
        <v>0</v>
      </c>
      <c r="AA21" s="75" t="str">
        <f t="shared" si="61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46031</v>
      </c>
      <c r="B22" s="48"/>
      <c r="C22" s="49"/>
      <c r="D22" s="42"/>
      <c r="E22" s="50"/>
      <c r="F22" s="51"/>
      <c r="G22" s="75">
        <f t="shared" si="47"/>
        <v>0</v>
      </c>
      <c r="H22" s="50"/>
      <c r="I22" s="51"/>
      <c r="J22" s="75">
        <f t="shared" si="48"/>
        <v>0</v>
      </c>
      <c r="K22" s="75">
        <f t="shared" si="49"/>
        <v>0</v>
      </c>
      <c r="L22" s="50"/>
      <c r="M22" s="51"/>
      <c r="N22" s="75">
        <f t="shared" si="50"/>
        <v>0</v>
      </c>
      <c r="O22" s="50"/>
      <c r="P22" s="51"/>
      <c r="Q22" s="75">
        <f t="shared" si="51"/>
        <v>0</v>
      </c>
      <c r="R22" s="75">
        <f t="shared" si="52"/>
        <v>0</v>
      </c>
      <c r="S22" s="85">
        <f t="shared" si="53"/>
        <v>0</v>
      </c>
      <c r="T22" s="75" t="str">
        <f t="shared" si="54"/>
        <v/>
      </c>
      <c r="U22" s="75" t="str">
        <f t="shared" si="55"/>
        <v/>
      </c>
      <c r="V22" s="88">
        <f t="shared" si="56"/>
        <v>0</v>
      </c>
      <c r="W22" s="75" t="str">
        <f t="shared" si="57"/>
        <v/>
      </c>
      <c r="X22" s="85" t="str">
        <f t="shared" si="58"/>
        <v/>
      </c>
      <c r="Y22" s="75" t="str">
        <f t="shared" si="59"/>
        <v/>
      </c>
      <c r="Z22" s="88">
        <f t="shared" si="60"/>
        <v>0</v>
      </c>
      <c r="AA22" s="75" t="str">
        <f t="shared" si="61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0">
        <v>46032</v>
      </c>
      <c r="B23" s="41"/>
      <c r="C23" s="42"/>
      <c r="D23" s="42"/>
      <c r="E23" s="43"/>
      <c r="F23" s="44"/>
      <c r="G23" s="75">
        <f t="shared" ref="G23" si="62">IF(E23="",0,CONCATENATE(E23,":",F23))</f>
        <v>0</v>
      </c>
      <c r="H23" s="43"/>
      <c r="I23" s="44"/>
      <c r="J23" s="75">
        <f t="shared" ref="J23" si="63">IF(H23="",0,CONCATENATE(H23,":",I23))</f>
        <v>0</v>
      </c>
      <c r="K23" s="79">
        <f t="shared" ref="K23" si="64">J23-G23</f>
        <v>0</v>
      </c>
      <c r="L23" s="43"/>
      <c r="M23" s="44"/>
      <c r="N23" s="75">
        <f t="shared" ref="N23" si="65">IF(L23="",0,CONCATENATE(L23,":",M23))</f>
        <v>0</v>
      </c>
      <c r="O23" s="43"/>
      <c r="P23" s="44"/>
      <c r="Q23" s="75">
        <f t="shared" ref="Q23" si="66">IF(O23="",0,CONCATENATE(O23,":",P23))</f>
        <v>0</v>
      </c>
      <c r="R23" s="79">
        <f t="shared" ref="R23" si="67">Q23-N23</f>
        <v>0</v>
      </c>
      <c r="S23" s="79">
        <f t="shared" ref="S23" si="68">K23+R23</f>
        <v>0</v>
      </c>
      <c r="T23" s="79" t="str">
        <f t="shared" ref="T23:T38" si="69">IF($D23="X","",IF($S23=0,"",ROUND($S23,10)))</f>
        <v/>
      </c>
      <c r="U23" s="79" t="str">
        <f t="shared" ref="U23" si="70">IF(T23&gt;0,T23,0)</f>
        <v/>
      </c>
      <c r="V23" s="87">
        <f t="shared" ref="V23" si="71">IF(T23&lt;0,T23*(-1),0)</f>
        <v>0</v>
      </c>
      <c r="W23" s="79" t="str">
        <f t="shared" ref="W23:W38" si="72">IF($D23="X","",IF($S23=0,"",ROUND($S23,10)))</f>
        <v/>
      </c>
      <c r="X23" s="79" t="str">
        <f t="shared" ref="X23:X38" si="73">IF($D23="X",ROUND($S23,10),"")</f>
        <v/>
      </c>
      <c r="Y23" s="79" t="str">
        <f t="shared" ref="Y23" si="74">IF(X23&gt;0,X23,0)</f>
        <v/>
      </c>
      <c r="Z23" s="79">
        <f t="shared" ref="Z23" si="75">IF(X23&lt;0,X23*(-1),0)</f>
        <v>0</v>
      </c>
      <c r="AA23" s="79" t="str">
        <f t="shared" ref="AA23:AA38" si="76">IF($D23="X",ROUND($S23,10),"")</f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46033</v>
      </c>
      <c r="B24" s="41"/>
      <c r="C24" s="42"/>
      <c r="D24" s="42"/>
      <c r="E24" s="43"/>
      <c r="F24" s="44"/>
      <c r="G24" s="75">
        <f t="shared" si="47"/>
        <v>0</v>
      </c>
      <c r="H24" s="43"/>
      <c r="I24" s="44"/>
      <c r="J24" s="75">
        <f t="shared" si="48"/>
        <v>0</v>
      </c>
      <c r="K24" s="79">
        <f t="shared" si="49"/>
        <v>0</v>
      </c>
      <c r="L24" s="43"/>
      <c r="M24" s="44"/>
      <c r="N24" s="75">
        <f t="shared" si="50"/>
        <v>0</v>
      </c>
      <c r="O24" s="43"/>
      <c r="P24" s="44"/>
      <c r="Q24" s="75">
        <f t="shared" si="51"/>
        <v>0</v>
      </c>
      <c r="R24" s="79">
        <f t="shared" si="52"/>
        <v>0</v>
      </c>
      <c r="S24" s="79">
        <f t="shared" si="53"/>
        <v>0</v>
      </c>
      <c r="T24" s="79" t="str">
        <f t="shared" si="69"/>
        <v/>
      </c>
      <c r="U24" s="79" t="str">
        <f t="shared" si="55"/>
        <v/>
      </c>
      <c r="V24" s="87">
        <f t="shared" si="56"/>
        <v>0</v>
      </c>
      <c r="W24" s="79" t="str">
        <f t="shared" si="72"/>
        <v/>
      </c>
      <c r="X24" s="79" t="str">
        <f t="shared" si="73"/>
        <v/>
      </c>
      <c r="Y24" s="79" t="str">
        <f t="shared" si="59"/>
        <v/>
      </c>
      <c r="Z24" s="79">
        <f t="shared" si="60"/>
        <v>0</v>
      </c>
      <c r="AA24" s="79" t="str">
        <f t="shared" si="76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46034</v>
      </c>
      <c r="B25" s="48"/>
      <c r="C25" s="49"/>
      <c r="D25" s="42"/>
      <c r="E25" s="50"/>
      <c r="F25" s="51"/>
      <c r="G25" s="75">
        <f t="shared" si="47"/>
        <v>0</v>
      </c>
      <c r="H25" s="50"/>
      <c r="I25" s="51"/>
      <c r="J25" s="75">
        <f t="shared" si="48"/>
        <v>0</v>
      </c>
      <c r="K25" s="75">
        <f t="shared" si="49"/>
        <v>0</v>
      </c>
      <c r="L25" s="50"/>
      <c r="M25" s="51"/>
      <c r="N25" s="75">
        <f t="shared" si="50"/>
        <v>0</v>
      </c>
      <c r="O25" s="50"/>
      <c r="P25" s="51"/>
      <c r="Q25" s="75">
        <f t="shared" si="51"/>
        <v>0</v>
      </c>
      <c r="R25" s="75">
        <f t="shared" si="52"/>
        <v>0</v>
      </c>
      <c r="S25" s="85">
        <f t="shared" si="53"/>
        <v>0</v>
      </c>
      <c r="T25" s="75" t="str">
        <f t="shared" ref="T25" si="77">IF(B25="av",($E$7)*(-1),IF(B25="df",($E$7)*(-1),IF(D25="X","",IF(B25="sd",ROUND(S25-($E$7*(1-$AE$4)),10),IF(S25=0,"",ROUND(S25-$E$7,10))))))</f>
        <v/>
      </c>
      <c r="U25" s="75" t="str">
        <f t="shared" si="55"/>
        <v/>
      </c>
      <c r="V25" s="88">
        <f t="shared" si="56"/>
        <v>0</v>
      </c>
      <c r="W25" s="75" t="str">
        <f t="shared" ref="W25" si="78">IF(U25=V25,U25,IF(V25&gt;0,V25,U25))</f>
        <v/>
      </c>
      <c r="X25" s="85" t="str">
        <f t="shared" ref="X25" si="79">IF(D25="X",ROUND(S25-$E$7,10),"")</f>
        <v/>
      </c>
      <c r="Y25" s="75" t="str">
        <f t="shared" si="59"/>
        <v/>
      </c>
      <c r="Z25" s="88">
        <f t="shared" si="60"/>
        <v>0</v>
      </c>
      <c r="AA25" s="75" t="str">
        <f t="shared" ref="AA25" si="80">IF(Y25=Z25,Y25,IF(Z25&gt;0,Z25,Y25))</f>
        <v/>
      </c>
      <c r="AC25" s="45" t="s">
        <v>32</v>
      </c>
      <c r="AD25" s="45"/>
      <c r="AE25" s="46">
        <f>AE23+(AE24*0.5)+Des!AE25</f>
        <v>0</v>
      </c>
    </row>
    <row r="26" spans="1:38" s="11" customFormat="1" ht="14.25" customHeight="1" x14ac:dyDescent="0.35">
      <c r="A26" s="47">
        <v>46035</v>
      </c>
      <c r="B26" s="48"/>
      <c r="C26" s="49"/>
      <c r="D26" s="42"/>
      <c r="E26" s="50"/>
      <c r="F26" s="51"/>
      <c r="G26" s="75">
        <f t="shared" si="47"/>
        <v>0</v>
      </c>
      <c r="H26" s="50"/>
      <c r="I26" s="51"/>
      <c r="J26" s="75">
        <f t="shared" si="48"/>
        <v>0</v>
      </c>
      <c r="K26" s="75">
        <f t="shared" si="49"/>
        <v>0</v>
      </c>
      <c r="L26" s="50"/>
      <c r="M26" s="51"/>
      <c r="N26" s="75">
        <f t="shared" si="50"/>
        <v>0</v>
      </c>
      <c r="O26" s="50"/>
      <c r="P26" s="51"/>
      <c r="Q26" s="75">
        <f t="shared" si="51"/>
        <v>0</v>
      </c>
      <c r="R26" s="75">
        <f t="shared" si="52"/>
        <v>0</v>
      </c>
      <c r="S26" s="85">
        <f t="shared" si="53"/>
        <v>0</v>
      </c>
      <c r="T26" s="75" t="str">
        <f t="shared" ref="T26:T29" si="81">IF(B26="av",($E$7)*(-1),IF(B26="df",($E$7)*(-1),IF(D26="X","",IF(B26="sd",ROUND(S26-($E$7*(1-$AE$4)),10),IF(S26=0,"",ROUND(S26-$E$7,10))))))</f>
        <v/>
      </c>
      <c r="U26" s="75" t="str">
        <f t="shared" si="55"/>
        <v/>
      </c>
      <c r="V26" s="88">
        <f t="shared" si="56"/>
        <v>0</v>
      </c>
      <c r="W26" s="75" t="str">
        <f t="shared" ref="W26:W29" si="82">IF(U26=V26,U26,IF(V26&gt;0,V26,U26))</f>
        <v/>
      </c>
      <c r="X26" s="85" t="str">
        <f t="shared" ref="X26:X29" si="83">IF(D26="X",ROUND(S26-$E$7,10),"")</f>
        <v/>
      </c>
      <c r="Y26" s="75" t="str">
        <f t="shared" si="59"/>
        <v/>
      </c>
      <c r="Z26" s="88">
        <f t="shared" si="60"/>
        <v>0</v>
      </c>
      <c r="AA26" s="75" t="str">
        <f t="shared" ref="AA26:AA29" si="84">IF(Y26=Z26,Y26,IF(Z26&gt;0,Z26,Y26))</f>
        <v/>
      </c>
      <c r="AE26" s="25"/>
    </row>
    <row r="27" spans="1:38" s="11" customFormat="1" ht="14.25" customHeight="1" x14ac:dyDescent="0.35">
      <c r="A27" s="47">
        <v>46036</v>
      </c>
      <c r="B27" s="48"/>
      <c r="C27" s="49"/>
      <c r="D27" s="42"/>
      <c r="E27" s="50"/>
      <c r="F27" s="51"/>
      <c r="G27" s="75">
        <f t="shared" ref="G27:G44" si="85">IF(E27="",0,CONCATENATE(E27,":",F27))</f>
        <v>0</v>
      </c>
      <c r="H27" s="50"/>
      <c r="I27" s="51"/>
      <c r="J27" s="75">
        <f t="shared" ref="J27:J44" si="86">IF(H27="",0,CONCATENATE(H27,":",I27))</f>
        <v>0</v>
      </c>
      <c r="K27" s="75">
        <f t="shared" ref="K27:K44" si="87">J27-G27</f>
        <v>0</v>
      </c>
      <c r="L27" s="50"/>
      <c r="M27" s="51"/>
      <c r="N27" s="75">
        <f t="shared" ref="N27:N44" si="88">IF(L27="",0,CONCATENATE(L27,":",M27))</f>
        <v>0</v>
      </c>
      <c r="O27" s="50"/>
      <c r="P27" s="51"/>
      <c r="Q27" s="75">
        <f t="shared" ref="Q27:Q44" si="89">IF(O27="",0,CONCATENATE(O27,":",P27))</f>
        <v>0</v>
      </c>
      <c r="R27" s="75">
        <f t="shared" ref="R27:R44" si="90">Q27-N27</f>
        <v>0</v>
      </c>
      <c r="S27" s="85">
        <f t="shared" ref="S27:S44" si="91">K27+R27</f>
        <v>0</v>
      </c>
      <c r="T27" s="75" t="str">
        <f t="shared" si="81"/>
        <v/>
      </c>
      <c r="U27" s="75" t="str">
        <f t="shared" ref="U27:U44" si="92">IF(T27&gt;0,T27,0)</f>
        <v/>
      </c>
      <c r="V27" s="88">
        <f t="shared" ref="V27:V44" si="93">IF(T27&lt;0,T27*(-1),0)</f>
        <v>0</v>
      </c>
      <c r="W27" s="75" t="str">
        <f t="shared" si="82"/>
        <v/>
      </c>
      <c r="X27" s="85" t="str">
        <f t="shared" si="83"/>
        <v/>
      </c>
      <c r="Y27" s="75" t="str">
        <f t="shared" ref="Y27:Y44" si="94">IF(X27&gt;0,X27,0)</f>
        <v/>
      </c>
      <c r="Z27" s="88">
        <f t="shared" ref="Z27:Z44" si="95">IF(X27&lt;0,X27*(-1),0)</f>
        <v>0</v>
      </c>
      <c r="AA27" s="75" t="str">
        <f t="shared" si="84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46037</v>
      </c>
      <c r="B28" s="48"/>
      <c r="C28" s="49"/>
      <c r="D28" s="42"/>
      <c r="E28" s="50"/>
      <c r="F28" s="51"/>
      <c r="G28" s="75">
        <f t="shared" si="85"/>
        <v>0</v>
      </c>
      <c r="H28" s="50"/>
      <c r="I28" s="51"/>
      <c r="J28" s="75">
        <f t="shared" si="86"/>
        <v>0</v>
      </c>
      <c r="K28" s="75">
        <f t="shared" si="87"/>
        <v>0</v>
      </c>
      <c r="L28" s="50"/>
      <c r="M28" s="51"/>
      <c r="N28" s="75">
        <f t="shared" si="88"/>
        <v>0</v>
      </c>
      <c r="O28" s="50"/>
      <c r="P28" s="51"/>
      <c r="Q28" s="75">
        <f t="shared" si="89"/>
        <v>0</v>
      </c>
      <c r="R28" s="75">
        <f t="shared" si="90"/>
        <v>0</v>
      </c>
      <c r="S28" s="85">
        <f t="shared" si="91"/>
        <v>0</v>
      </c>
      <c r="T28" s="75" t="str">
        <f t="shared" si="81"/>
        <v/>
      </c>
      <c r="U28" s="75" t="str">
        <f t="shared" si="92"/>
        <v/>
      </c>
      <c r="V28" s="88">
        <f t="shared" si="93"/>
        <v>0</v>
      </c>
      <c r="W28" s="75" t="str">
        <f t="shared" si="82"/>
        <v/>
      </c>
      <c r="X28" s="85" t="str">
        <f t="shared" si="83"/>
        <v/>
      </c>
      <c r="Y28" s="75" t="str">
        <f t="shared" si="94"/>
        <v/>
      </c>
      <c r="Z28" s="88">
        <f t="shared" si="95"/>
        <v>0</v>
      </c>
      <c r="AA28" s="75" t="str">
        <f t="shared" si="84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46038</v>
      </c>
      <c r="B29" s="48"/>
      <c r="C29" s="49"/>
      <c r="D29" s="42"/>
      <c r="E29" s="50"/>
      <c r="F29" s="51"/>
      <c r="G29" s="75">
        <f t="shared" si="85"/>
        <v>0</v>
      </c>
      <c r="H29" s="50"/>
      <c r="I29" s="51"/>
      <c r="J29" s="75">
        <f t="shared" si="86"/>
        <v>0</v>
      </c>
      <c r="K29" s="75">
        <f t="shared" si="87"/>
        <v>0</v>
      </c>
      <c r="L29" s="50"/>
      <c r="M29" s="51"/>
      <c r="N29" s="75">
        <f t="shared" si="88"/>
        <v>0</v>
      </c>
      <c r="O29" s="50"/>
      <c r="P29" s="51"/>
      <c r="Q29" s="75">
        <f t="shared" si="89"/>
        <v>0</v>
      </c>
      <c r="R29" s="75">
        <f t="shared" si="90"/>
        <v>0</v>
      </c>
      <c r="S29" s="85">
        <f t="shared" si="91"/>
        <v>0</v>
      </c>
      <c r="T29" s="75" t="str">
        <f t="shared" si="81"/>
        <v/>
      </c>
      <c r="U29" s="75" t="str">
        <f t="shared" si="92"/>
        <v/>
      </c>
      <c r="V29" s="88">
        <f t="shared" si="93"/>
        <v>0</v>
      </c>
      <c r="W29" s="75" t="str">
        <f t="shared" si="82"/>
        <v/>
      </c>
      <c r="X29" s="85" t="str">
        <f t="shared" si="83"/>
        <v/>
      </c>
      <c r="Y29" s="75" t="str">
        <f t="shared" si="94"/>
        <v/>
      </c>
      <c r="Z29" s="88">
        <f t="shared" si="95"/>
        <v>0</v>
      </c>
      <c r="AA29" s="75" t="str">
        <f t="shared" si="84"/>
        <v/>
      </c>
      <c r="AC29" s="45" t="s">
        <v>34</v>
      </c>
      <c r="AD29" s="92">
        <f>AD28+Des!AD29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0">
        <v>46039</v>
      </c>
      <c r="B30" s="41"/>
      <c r="C30" s="42"/>
      <c r="D30" s="42"/>
      <c r="E30" s="43"/>
      <c r="F30" s="44"/>
      <c r="G30" s="75">
        <f t="shared" ref="G30" si="96">IF(E30="",0,CONCATENATE(E30,":",F30))</f>
        <v>0</v>
      </c>
      <c r="H30" s="43"/>
      <c r="I30" s="44"/>
      <c r="J30" s="75">
        <f t="shared" ref="J30" si="97">IF(H30="",0,CONCATENATE(H30,":",I30))</f>
        <v>0</v>
      </c>
      <c r="K30" s="79">
        <f t="shared" ref="K30" si="98">J30-G30</f>
        <v>0</v>
      </c>
      <c r="L30" s="43"/>
      <c r="M30" s="44"/>
      <c r="N30" s="75">
        <f t="shared" ref="N30" si="99">IF(L30="",0,CONCATENATE(L30,":",M30))</f>
        <v>0</v>
      </c>
      <c r="O30" s="43"/>
      <c r="P30" s="44"/>
      <c r="Q30" s="75">
        <f t="shared" ref="Q30" si="100">IF(O30="",0,CONCATENATE(O30,":",P30))</f>
        <v>0</v>
      </c>
      <c r="R30" s="79">
        <f t="shared" ref="R30" si="101">Q30-N30</f>
        <v>0</v>
      </c>
      <c r="S30" s="79">
        <f t="shared" ref="S30" si="102">K30+R30</f>
        <v>0</v>
      </c>
      <c r="T30" s="79" t="str">
        <f t="shared" si="69"/>
        <v/>
      </c>
      <c r="U30" s="79" t="str">
        <f t="shared" ref="U30" si="103">IF(T30&gt;0,T30,0)</f>
        <v/>
      </c>
      <c r="V30" s="87">
        <f t="shared" ref="V30" si="104">IF(T30&lt;0,T30*(-1),0)</f>
        <v>0</v>
      </c>
      <c r="W30" s="79" t="str">
        <f t="shared" si="72"/>
        <v/>
      </c>
      <c r="X30" s="79" t="str">
        <f t="shared" si="73"/>
        <v/>
      </c>
      <c r="Y30" s="79" t="str">
        <f t="shared" ref="Y30" si="105">IF(X30&gt;0,X30,0)</f>
        <v/>
      </c>
      <c r="Z30" s="79">
        <f t="shared" ref="Z30" si="106">IF(X30&lt;0,X30*(-1),0)</f>
        <v>0</v>
      </c>
      <c r="AA30" s="79" t="str">
        <f t="shared" si="76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46040</v>
      </c>
      <c r="B31" s="41"/>
      <c r="C31" s="42"/>
      <c r="D31" s="42"/>
      <c r="E31" s="43"/>
      <c r="F31" s="44"/>
      <c r="G31" s="75">
        <f t="shared" si="85"/>
        <v>0</v>
      </c>
      <c r="H31" s="43"/>
      <c r="I31" s="44"/>
      <c r="J31" s="75">
        <f t="shared" si="86"/>
        <v>0</v>
      </c>
      <c r="K31" s="79">
        <f t="shared" si="87"/>
        <v>0</v>
      </c>
      <c r="L31" s="43"/>
      <c r="M31" s="44"/>
      <c r="N31" s="75">
        <f t="shared" si="88"/>
        <v>0</v>
      </c>
      <c r="O31" s="43"/>
      <c r="P31" s="44"/>
      <c r="Q31" s="75">
        <f t="shared" si="89"/>
        <v>0</v>
      </c>
      <c r="R31" s="79">
        <f t="shared" si="90"/>
        <v>0</v>
      </c>
      <c r="S31" s="79">
        <f t="shared" si="91"/>
        <v>0</v>
      </c>
      <c r="T31" s="79" t="str">
        <f t="shared" si="69"/>
        <v/>
      </c>
      <c r="U31" s="79" t="str">
        <f t="shared" si="92"/>
        <v/>
      </c>
      <c r="V31" s="87">
        <f t="shared" si="93"/>
        <v>0</v>
      </c>
      <c r="W31" s="79" t="str">
        <f t="shared" si="72"/>
        <v/>
      </c>
      <c r="X31" s="79" t="str">
        <f t="shared" si="73"/>
        <v/>
      </c>
      <c r="Y31" s="79" t="str">
        <f t="shared" si="94"/>
        <v/>
      </c>
      <c r="Z31" s="79">
        <f t="shared" si="95"/>
        <v>0</v>
      </c>
      <c r="AA31" s="79" t="str">
        <f t="shared" si="76"/>
        <v/>
      </c>
      <c r="AE31" s="25"/>
    </row>
    <row r="32" spans="1:38" s="11" customFormat="1" ht="14.25" customHeight="1" x14ac:dyDescent="0.35">
      <c r="A32" s="47">
        <v>46041</v>
      </c>
      <c r="B32" s="48"/>
      <c r="C32" s="49"/>
      <c r="D32" s="42"/>
      <c r="E32" s="50"/>
      <c r="F32" s="51"/>
      <c r="G32" s="75">
        <f t="shared" ref="G32" si="107">IF(E32="",0,CONCATENATE(E32,":",F32))</f>
        <v>0</v>
      </c>
      <c r="H32" s="50"/>
      <c r="I32" s="51"/>
      <c r="J32" s="75">
        <f t="shared" ref="J32" si="108">IF(H32="",0,CONCATENATE(H32,":",I32))</f>
        <v>0</v>
      </c>
      <c r="K32" s="75">
        <f t="shared" ref="K32" si="109">J32-G32</f>
        <v>0</v>
      </c>
      <c r="L32" s="50"/>
      <c r="M32" s="51"/>
      <c r="N32" s="75">
        <f t="shared" ref="N32" si="110">IF(L32="",0,CONCATENATE(L32,":",M32))</f>
        <v>0</v>
      </c>
      <c r="O32" s="50"/>
      <c r="P32" s="51"/>
      <c r="Q32" s="75">
        <f t="shared" ref="Q32" si="111">IF(O32="",0,CONCATENATE(O32,":",P32))</f>
        <v>0</v>
      </c>
      <c r="R32" s="75">
        <f t="shared" ref="R32" si="112">Q32-N32</f>
        <v>0</v>
      </c>
      <c r="S32" s="85">
        <f t="shared" ref="S32" si="113">K32+R32</f>
        <v>0</v>
      </c>
      <c r="T32" s="75" t="str">
        <f t="shared" ref="T32" si="114">IF(B32="av",($E$7)*(-1),IF(B32="df",($E$7)*(-1),IF(D32="X","",IF(B32="sd",ROUND(S32-($E$7*(1-$AE$4)),10),IF(S32=0,"",ROUND(S32-$E$7,10))))))</f>
        <v/>
      </c>
      <c r="U32" s="75" t="str">
        <f t="shared" ref="U32" si="115">IF(T32&gt;0,T32,0)</f>
        <v/>
      </c>
      <c r="V32" s="88">
        <f t="shared" ref="V32" si="116">IF(T32&lt;0,T32*(-1),0)</f>
        <v>0</v>
      </c>
      <c r="W32" s="75" t="str">
        <f t="shared" ref="W32" si="117">IF(U32=V32,U32,IF(V32&gt;0,V32,U32))</f>
        <v/>
      </c>
      <c r="X32" s="85" t="str">
        <f t="shared" ref="X32" si="118">IF(D32="X",ROUND(S32-$E$7,10),"")</f>
        <v/>
      </c>
      <c r="Y32" s="75" t="str">
        <f t="shared" ref="Y32" si="119">IF(X32&gt;0,X32,0)</f>
        <v/>
      </c>
      <c r="Z32" s="88">
        <f t="shared" ref="Z32" si="120">IF(X32&lt;0,X32*(-1),0)</f>
        <v>0</v>
      </c>
      <c r="AA32" s="75" t="str">
        <f t="shared" ref="AA32" si="121">IF(Y32=Z32,Y32,IF(Z32&gt;0,Z32,Y32))</f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46042</v>
      </c>
      <c r="B33" s="48"/>
      <c r="C33" s="49"/>
      <c r="D33" s="42"/>
      <c r="E33" s="50"/>
      <c r="F33" s="51"/>
      <c r="G33" s="75">
        <f t="shared" si="85"/>
        <v>0</v>
      </c>
      <c r="H33" s="50"/>
      <c r="I33" s="51"/>
      <c r="J33" s="75">
        <f t="shared" si="86"/>
        <v>0</v>
      </c>
      <c r="K33" s="75">
        <f t="shared" si="87"/>
        <v>0</v>
      </c>
      <c r="L33" s="50"/>
      <c r="M33" s="51"/>
      <c r="N33" s="75">
        <f t="shared" si="88"/>
        <v>0</v>
      </c>
      <c r="O33" s="50"/>
      <c r="P33" s="51"/>
      <c r="Q33" s="75">
        <f t="shared" si="89"/>
        <v>0</v>
      </c>
      <c r="R33" s="75">
        <f t="shared" si="90"/>
        <v>0</v>
      </c>
      <c r="S33" s="85">
        <f t="shared" si="91"/>
        <v>0</v>
      </c>
      <c r="T33" s="75" t="str">
        <f t="shared" ref="T33:T36" si="122">IF(B33="av",($E$7)*(-1),IF(B33="df",($E$7)*(-1),IF(D33="X","",IF(B33="sd",ROUND(S33-($E$7*(1-$AE$4)),10),IF(S33=0,"",ROUND(S33-$E$7,10))))))</f>
        <v/>
      </c>
      <c r="U33" s="75" t="str">
        <f t="shared" si="92"/>
        <v/>
      </c>
      <c r="V33" s="88">
        <f t="shared" si="93"/>
        <v>0</v>
      </c>
      <c r="W33" s="75" t="str">
        <f t="shared" ref="W33:W36" si="123">IF(U33=V33,U33,IF(V33&gt;0,V33,U33))</f>
        <v/>
      </c>
      <c r="X33" s="85" t="str">
        <f t="shared" ref="X33:X36" si="124">IF(D33="X",ROUND(S33-$E$7,10),"")</f>
        <v/>
      </c>
      <c r="Y33" s="75" t="str">
        <f t="shared" si="94"/>
        <v/>
      </c>
      <c r="Z33" s="88">
        <f t="shared" si="95"/>
        <v>0</v>
      </c>
      <c r="AA33" s="75" t="str">
        <f t="shared" ref="AA33:AA36" si="125">IF(Y33=Z33,Y33,IF(Z33&gt;0,Z33,Y33))</f>
        <v/>
      </c>
      <c r="AC33" s="58" t="s">
        <v>37</v>
      </c>
      <c r="AD33" s="58"/>
      <c r="AE33" s="60">
        <f>IF($AE$5-COUNTIF(B$14:B$44,"f")&gt;-1,$AE$5-COUNTIF(B$14:B$44,"f"),0)</f>
        <v>25</v>
      </c>
    </row>
    <row r="34" spans="1:31" s="11" customFormat="1" ht="14.25" customHeight="1" x14ac:dyDescent="0.35">
      <c r="A34" s="47">
        <v>46043</v>
      </c>
      <c r="B34" s="48"/>
      <c r="C34" s="49"/>
      <c r="D34" s="42"/>
      <c r="E34" s="50"/>
      <c r="F34" s="51"/>
      <c r="G34" s="75">
        <f t="shared" si="85"/>
        <v>0</v>
      </c>
      <c r="H34" s="50"/>
      <c r="I34" s="51"/>
      <c r="J34" s="75">
        <f t="shared" si="86"/>
        <v>0</v>
      </c>
      <c r="K34" s="75">
        <f t="shared" si="87"/>
        <v>0</v>
      </c>
      <c r="L34" s="50"/>
      <c r="M34" s="51"/>
      <c r="N34" s="75">
        <f t="shared" si="88"/>
        <v>0</v>
      </c>
      <c r="O34" s="50"/>
      <c r="P34" s="51"/>
      <c r="Q34" s="75">
        <f t="shared" si="89"/>
        <v>0</v>
      </c>
      <c r="R34" s="75">
        <f t="shared" si="90"/>
        <v>0</v>
      </c>
      <c r="S34" s="85">
        <f t="shared" si="91"/>
        <v>0</v>
      </c>
      <c r="T34" s="75" t="str">
        <f t="shared" si="122"/>
        <v/>
      </c>
      <c r="U34" s="75" t="str">
        <f t="shared" si="92"/>
        <v/>
      </c>
      <c r="V34" s="88">
        <f t="shared" si="93"/>
        <v>0</v>
      </c>
      <c r="W34" s="75" t="str">
        <f t="shared" si="123"/>
        <v/>
      </c>
      <c r="X34" s="85" t="str">
        <f t="shared" si="124"/>
        <v/>
      </c>
      <c r="Y34" s="75" t="str">
        <f t="shared" si="94"/>
        <v/>
      </c>
      <c r="Z34" s="88">
        <f t="shared" si="95"/>
        <v>0</v>
      </c>
      <c r="AA34" s="75" t="str">
        <f t="shared" si="125"/>
        <v/>
      </c>
      <c r="AC34" s="61" t="s">
        <v>38</v>
      </c>
      <c r="AD34" s="61"/>
      <c r="AE34" s="60">
        <f>IF(COUNTIF(B$14:B$44,"f")&gt;$AE$5,COUNTIF(B$14:B$44,"f")-$AE$5,0)</f>
        <v>0</v>
      </c>
    </row>
    <row r="35" spans="1:31" s="11" customFormat="1" ht="14.25" customHeight="1" x14ac:dyDescent="0.35">
      <c r="A35" s="47">
        <v>46044</v>
      </c>
      <c r="B35" s="48"/>
      <c r="C35" s="49"/>
      <c r="D35" s="42"/>
      <c r="E35" s="50"/>
      <c r="F35" s="51"/>
      <c r="G35" s="75">
        <f t="shared" si="85"/>
        <v>0</v>
      </c>
      <c r="H35" s="50"/>
      <c r="I35" s="51"/>
      <c r="J35" s="75">
        <f t="shared" si="86"/>
        <v>0</v>
      </c>
      <c r="K35" s="75">
        <f t="shared" si="87"/>
        <v>0</v>
      </c>
      <c r="L35" s="50"/>
      <c r="M35" s="51"/>
      <c r="N35" s="75">
        <f t="shared" si="88"/>
        <v>0</v>
      </c>
      <c r="O35" s="50"/>
      <c r="P35" s="51"/>
      <c r="Q35" s="75">
        <f t="shared" si="89"/>
        <v>0</v>
      </c>
      <c r="R35" s="75">
        <f t="shared" si="90"/>
        <v>0</v>
      </c>
      <c r="S35" s="85">
        <f t="shared" si="91"/>
        <v>0</v>
      </c>
      <c r="T35" s="75" t="str">
        <f t="shared" si="122"/>
        <v/>
      </c>
      <c r="U35" s="75" t="str">
        <f t="shared" si="92"/>
        <v/>
      </c>
      <c r="V35" s="88">
        <f t="shared" si="93"/>
        <v>0</v>
      </c>
      <c r="W35" s="75" t="str">
        <f t="shared" si="123"/>
        <v/>
      </c>
      <c r="X35" s="85" t="str">
        <f t="shared" si="124"/>
        <v/>
      </c>
      <c r="Y35" s="75" t="str">
        <f t="shared" si="94"/>
        <v/>
      </c>
      <c r="Z35" s="88">
        <f t="shared" si="95"/>
        <v>0</v>
      </c>
      <c r="AA35" s="75" t="str">
        <f t="shared" si="125"/>
        <v/>
      </c>
      <c r="AC35" s="58" t="s">
        <v>39</v>
      </c>
      <c r="AD35" s="58"/>
      <c r="AE35" s="60">
        <f>IF($AE$6-COUNTIF(B$14:B$44,"s")&gt;-1,$AE$6-COUNTIF(B$14:B$44,"s"),0)</f>
        <v>0</v>
      </c>
    </row>
    <row r="36" spans="1:31" s="11" customFormat="1" ht="14.25" customHeight="1" x14ac:dyDescent="0.35">
      <c r="A36" s="47">
        <v>46045</v>
      </c>
      <c r="B36" s="48"/>
      <c r="C36" s="49"/>
      <c r="D36" s="42"/>
      <c r="E36" s="50"/>
      <c r="F36" s="51"/>
      <c r="G36" s="75">
        <f t="shared" si="85"/>
        <v>0</v>
      </c>
      <c r="H36" s="50"/>
      <c r="I36" s="51"/>
      <c r="J36" s="75">
        <f t="shared" si="86"/>
        <v>0</v>
      </c>
      <c r="K36" s="75">
        <f t="shared" si="87"/>
        <v>0</v>
      </c>
      <c r="L36" s="50"/>
      <c r="M36" s="51"/>
      <c r="N36" s="75">
        <f t="shared" si="88"/>
        <v>0</v>
      </c>
      <c r="O36" s="50"/>
      <c r="P36" s="51"/>
      <c r="Q36" s="75">
        <f t="shared" si="89"/>
        <v>0</v>
      </c>
      <c r="R36" s="75">
        <f t="shared" si="90"/>
        <v>0</v>
      </c>
      <c r="S36" s="85">
        <f t="shared" si="91"/>
        <v>0</v>
      </c>
      <c r="T36" s="75" t="str">
        <f t="shared" si="122"/>
        <v/>
      </c>
      <c r="U36" s="75" t="str">
        <f t="shared" si="92"/>
        <v/>
      </c>
      <c r="V36" s="88">
        <f t="shared" si="93"/>
        <v>0</v>
      </c>
      <c r="W36" s="75" t="str">
        <f t="shared" si="123"/>
        <v/>
      </c>
      <c r="X36" s="85" t="str">
        <f t="shared" si="124"/>
        <v/>
      </c>
      <c r="Y36" s="75" t="str">
        <f t="shared" si="94"/>
        <v/>
      </c>
      <c r="Z36" s="88">
        <f t="shared" si="95"/>
        <v>0</v>
      </c>
      <c r="AA36" s="75" t="str">
        <f t="shared" si="125"/>
        <v/>
      </c>
      <c r="AC36" s="58" t="s">
        <v>40</v>
      </c>
      <c r="AD36" s="58"/>
      <c r="AE36" s="46">
        <f>COUNTIF(B$14:B$44,"vp")+Des!AE36</f>
        <v>0</v>
      </c>
    </row>
    <row r="37" spans="1:31" s="11" customFormat="1" ht="14.25" customHeight="1" x14ac:dyDescent="0.35">
      <c r="A37" s="40">
        <v>46046</v>
      </c>
      <c r="B37" s="41"/>
      <c r="C37" s="42"/>
      <c r="D37" s="42"/>
      <c r="E37" s="43"/>
      <c r="F37" s="44"/>
      <c r="G37" s="75">
        <f t="shared" ref="G37" si="126">IF(E37="",0,CONCATENATE(E37,":",F37))</f>
        <v>0</v>
      </c>
      <c r="H37" s="43"/>
      <c r="I37" s="44"/>
      <c r="J37" s="75">
        <f t="shared" ref="J37" si="127">IF(H37="",0,CONCATENATE(H37,":",I37))</f>
        <v>0</v>
      </c>
      <c r="K37" s="79">
        <f t="shared" ref="K37" si="128">J37-G37</f>
        <v>0</v>
      </c>
      <c r="L37" s="43"/>
      <c r="M37" s="44"/>
      <c r="N37" s="75">
        <f t="shared" ref="N37" si="129">IF(L37="",0,CONCATENATE(L37,":",M37))</f>
        <v>0</v>
      </c>
      <c r="O37" s="43"/>
      <c r="P37" s="44"/>
      <c r="Q37" s="75">
        <f t="shared" ref="Q37" si="130">IF(O37="",0,CONCATENATE(O37,":",P37))</f>
        <v>0</v>
      </c>
      <c r="R37" s="79">
        <f t="shared" ref="R37" si="131">Q37-N37</f>
        <v>0</v>
      </c>
      <c r="S37" s="79">
        <f t="shared" ref="S37" si="132">K37+R37</f>
        <v>0</v>
      </c>
      <c r="T37" s="79" t="str">
        <f t="shared" si="69"/>
        <v/>
      </c>
      <c r="U37" s="79" t="str">
        <f t="shared" ref="U37" si="133">IF(T37&gt;0,T37,0)</f>
        <v/>
      </c>
      <c r="V37" s="87">
        <f t="shared" ref="V37" si="134">IF(T37&lt;0,T37*(-1),0)</f>
        <v>0</v>
      </c>
      <c r="W37" s="79" t="str">
        <f t="shared" si="72"/>
        <v/>
      </c>
      <c r="X37" s="79" t="str">
        <f t="shared" si="73"/>
        <v/>
      </c>
      <c r="Y37" s="79" t="str">
        <f t="shared" ref="Y37" si="135">IF(X37&gt;0,X37,0)</f>
        <v/>
      </c>
      <c r="Z37" s="79">
        <f t="shared" ref="Z37" si="136">IF(X37&lt;0,X37*(-1),0)</f>
        <v>0</v>
      </c>
      <c r="AA37" s="79" t="str">
        <f t="shared" si="76"/>
        <v/>
      </c>
      <c r="AC37" s="58" t="s">
        <v>41</v>
      </c>
      <c r="AD37" s="58"/>
      <c r="AE37" s="46">
        <f>COUNTIF(B$14:B$44,"sb")+Des!AE37</f>
        <v>0</v>
      </c>
    </row>
    <row r="38" spans="1:31" s="11" customFormat="1" ht="14.25" customHeight="1" x14ac:dyDescent="0.35">
      <c r="A38" s="40">
        <v>46047</v>
      </c>
      <c r="B38" s="41"/>
      <c r="C38" s="42"/>
      <c r="D38" s="42"/>
      <c r="E38" s="43"/>
      <c r="F38" s="44"/>
      <c r="G38" s="75">
        <f t="shared" si="85"/>
        <v>0</v>
      </c>
      <c r="H38" s="43"/>
      <c r="I38" s="44"/>
      <c r="J38" s="75">
        <f t="shared" si="86"/>
        <v>0</v>
      </c>
      <c r="K38" s="79">
        <f t="shared" si="87"/>
        <v>0</v>
      </c>
      <c r="L38" s="43"/>
      <c r="M38" s="44"/>
      <c r="N38" s="75">
        <f t="shared" si="88"/>
        <v>0</v>
      </c>
      <c r="O38" s="43"/>
      <c r="P38" s="44"/>
      <c r="Q38" s="75">
        <f t="shared" si="89"/>
        <v>0</v>
      </c>
      <c r="R38" s="79">
        <f t="shared" si="90"/>
        <v>0</v>
      </c>
      <c r="S38" s="79">
        <f t="shared" si="91"/>
        <v>0</v>
      </c>
      <c r="T38" s="79" t="str">
        <f t="shared" si="69"/>
        <v/>
      </c>
      <c r="U38" s="79" t="str">
        <f t="shared" si="92"/>
        <v/>
      </c>
      <c r="V38" s="87">
        <f t="shared" si="93"/>
        <v>0</v>
      </c>
      <c r="W38" s="79" t="str">
        <f t="shared" si="72"/>
        <v/>
      </c>
      <c r="X38" s="79" t="str">
        <f t="shared" si="73"/>
        <v/>
      </c>
      <c r="Y38" s="79" t="str">
        <f t="shared" si="94"/>
        <v/>
      </c>
      <c r="Z38" s="79">
        <f t="shared" si="95"/>
        <v>0</v>
      </c>
      <c r="AA38" s="79" t="str">
        <f t="shared" si="76"/>
        <v/>
      </c>
      <c r="AC38" s="62" t="s">
        <v>42</v>
      </c>
      <c r="AD38" s="62"/>
      <c r="AE38" s="46">
        <f>COUNTIF(B$14:B$44,"sm")+Des!AE38</f>
        <v>0</v>
      </c>
    </row>
    <row r="39" spans="1:31" s="11" customFormat="1" ht="14.25" customHeight="1" x14ac:dyDescent="0.35">
      <c r="A39" s="47">
        <v>46048</v>
      </c>
      <c r="B39" s="48"/>
      <c r="C39" s="49"/>
      <c r="D39" s="42"/>
      <c r="E39" s="50"/>
      <c r="F39" s="51"/>
      <c r="G39" s="75">
        <f t="shared" ref="G39" si="137">IF(E39="",0,CONCATENATE(E39,":",F39))</f>
        <v>0</v>
      </c>
      <c r="H39" s="50"/>
      <c r="I39" s="51"/>
      <c r="J39" s="75">
        <f t="shared" ref="J39" si="138">IF(H39="",0,CONCATENATE(H39,":",I39))</f>
        <v>0</v>
      </c>
      <c r="K39" s="75">
        <f t="shared" ref="K39" si="139">J39-G39</f>
        <v>0</v>
      </c>
      <c r="L39" s="50"/>
      <c r="M39" s="51"/>
      <c r="N39" s="75">
        <f t="shared" ref="N39" si="140">IF(L39="",0,CONCATENATE(L39,":",M39))</f>
        <v>0</v>
      </c>
      <c r="O39" s="50"/>
      <c r="P39" s="51"/>
      <c r="Q39" s="75">
        <f t="shared" ref="Q39" si="141">IF(O39="",0,CONCATENATE(O39,":",P39))</f>
        <v>0</v>
      </c>
      <c r="R39" s="75">
        <f t="shared" ref="R39" si="142">Q39-N39</f>
        <v>0</v>
      </c>
      <c r="S39" s="85">
        <f t="shared" ref="S39" si="143">K39+R39</f>
        <v>0</v>
      </c>
      <c r="T39" s="75" t="str">
        <f t="shared" ref="T39" si="144">IF(B39="av",($E$7)*(-1),IF(B39="df",($E$7)*(-1),IF(D39="X","",IF(B39="sd",ROUND(S39-($E$7*(1-$AE$4)),10),IF(S39=0,"",ROUND(S39-$E$7,10))))))</f>
        <v/>
      </c>
      <c r="U39" s="75" t="str">
        <f t="shared" ref="U39" si="145">IF(T39&gt;0,T39,0)</f>
        <v/>
      </c>
      <c r="V39" s="88">
        <f t="shared" ref="V39" si="146">IF(T39&lt;0,T39*(-1),0)</f>
        <v>0</v>
      </c>
      <c r="W39" s="75" t="str">
        <f t="shared" ref="W39" si="147">IF(U39=V39,U39,IF(V39&gt;0,V39,U39))</f>
        <v/>
      </c>
      <c r="X39" s="85" t="str">
        <f t="shared" ref="X39" si="148">IF(D39="X",ROUND(S39-$E$7,10),"")</f>
        <v/>
      </c>
      <c r="Y39" s="75" t="str">
        <f t="shared" ref="Y39" si="149">IF(X39&gt;0,X39,0)</f>
        <v/>
      </c>
      <c r="Z39" s="88">
        <f t="shared" ref="Z39" si="150">IF(X39&lt;0,X39*(-1),0)</f>
        <v>0</v>
      </c>
      <c r="AA39" s="75" t="str">
        <f t="shared" ref="AA39" si="151">IF(Y39=Z39,Y39,IF(Z39&gt;0,Z39,Y39))</f>
        <v/>
      </c>
      <c r="AC39" s="62" t="s">
        <v>43</v>
      </c>
      <c r="AD39" s="62"/>
      <c r="AE39" s="46">
        <f>COUNTIF(B$14:B$44,"sd")+Des!AE39</f>
        <v>0</v>
      </c>
    </row>
    <row r="40" spans="1:31" s="11" customFormat="1" ht="14.25" customHeight="1" x14ac:dyDescent="0.35">
      <c r="A40" s="47">
        <v>46049</v>
      </c>
      <c r="B40" s="48"/>
      <c r="C40" s="49"/>
      <c r="D40" s="42"/>
      <c r="E40" s="50"/>
      <c r="F40" s="51"/>
      <c r="G40" s="75">
        <f t="shared" si="85"/>
        <v>0</v>
      </c>
      <c r="H40" s="50"/>
      <c r="I40" s="51"/>
      <c r="J40" s="75">
        <f t="shared" si="86"/>
        <v>0</v>
      </c>
      <c r="K40" s="75">
        <f t="shared" si="87"/>
        <v>0</v>
      </c>
      <c r="L40" s="50"/>
      <c r="M40" s="51"/>
      <c r="N40" s="75">
        <f t="shared" si="88"/>
        <v>0</v>
      </c>
      <c r="O40" s="50"/>
      <c r="P40" s="51"/>
      <c r="Q40" s="75">
        <f t="shared" si="89"/>
        <v>0</v>
      </c>
      <c r="R40" s="75">
        <f t="shared" si="90"/>
        <v>0</v>
      </c>
      <c r="S40" s="85">
        <f t="shared" si="91"/>
        <v>0</v>
      </c>
      <c r="T40" s="75" t="str">
        <f t="shared" ref="T40:T43" si="152">IF(B40="av",($E$7)*(-1),IF(B40="df",($E$7)*(-1),IF(D40="X","",IF(B40="sd",ROUND(S40-($E$7*(1-$AE$4)),10),IF(S40=0,"",ROUND(S40-$E$7,10))))))</f>
        <v/>
      </c>
      <c r="U40" s="75" t="str">
        <f t="shared" si="92"/>
        <v/>
      </c>
      <c r="V40" s="88">
        <f t="shared" si="93"/>
        <v>0</v>
      </c>
      <c r="W40" s="75" t="str">
        <f t="shared" ref="W40:W43" si="153">IF(U40=V40,U40,IF(V40&gt;0,V40,U40))</f>
        <v/>
      </c>
      <c r="X40" s="85" t="str">
        <f t="shared" ref="X40:X43" si="154">IF(D40="X",ROUND(S40-$E$7,10),"")</f>
        <v/>
      </c>
      <c r="Y40" s="75" t="str">
        <f t="shared" si="94"/>
        <v/>
      </c>
      <c r="Z40" s="88">
        <f t="shared" si="95"/>
        <v>0</v>
      </c>
      <c r="AA40" s="75" t="str">
        <f t="shared" ref="AA40:AA43" si="155">IF(Y40=Z40,Y40,IF(Z40&gt;0,Z40,Y40))</f>
        <v/>
      </c>
      <c r="AC40" s="62" t="s">
        <v>44</v>
      </c>
      <c r="AD40" s="62"/>
      <c r="AE40" s="46">
        <f>COUNTIF(B$14:B$44,"se")+Des!AE40</f>
        <v>0</v>
      </c>
    </row>
    <row r="41" spans="1:31" s="11" customFormat="1" ht="14.25" customHeight="1" x14ac:dyDescent="0.35">
      <c r="A41" s="47">
        <v>46050</v>
      </c>
      <c r="B41" s="48"/>
      <c r="C41" s="49"/>
      <c r="D41" s="42"/>
      <c r="E41" s="50"/>
      <c r="F41" s="51"/>
      <c r="G41" s="75">
        <f t="shared" si="85"/>
        <v>0</v>
      </c>
      <c r="H41" s="50"/>
      <c r="I41" s="51"/>
      <c r="J41" s="75">
        <f t="shared" si="86"/>
        <v>0</v>
      </c>
      <c r="K41" s="75">
        <f t="shared" si="87"/>
        <v>0</v>
      </c>
      <c r="L41" s="50"/>
      <c r="M41" s="51"/>
      <c r="N41" s="75">
        <f t="shared" si="88"/>
        <v>0</v>
      </c>
      <c r="O41" s="50"/>
      <c r="P41" s="51"/>
      <c r="Q41" s="75">
        <f t="shared" si="89"/>
        <v>0</v>
      </c>
      <c r="R41" s="75">
        <f t="shared" si="90"/>
        <v>0</v>
      </c>
      <c r="S41" s="85">
        <f t="shared" si="91"/>
        <v>0</v>
      </c>
      <c r="T41" s="75" t="str">
        <f t="shared" si="152"/>
        <v/>
      </c>
      <c r="U41" s="75" t="str">
        <f t="shared" si="92"/>
        <v/>
      </c>
      <c r="V41" s="88">
        <f t="shared" si="93"/>
        <v>0</v>
      </c>
      <c r="W41" s="75" t="str">
        <f t="shared" si="153"/>
        <v/>
      </c>
      <c r="X41" s="85" t="str">
        <f t="shared" si="154"/>
        <v/>
      </c>
      <c r="Y41" s="75" t="str">
        <f t="shared" si="94"/>
        <v/>
      </c>
      <c r="Z41" s="88">
        <f t="shared" si="95"/>
        <v>0</v>
      </c>
      <c r="AA41" s="75" t="str">
        <f t="shared" si="155"/>
        <v/>
      </c>
      <c r="AC41" s="62" t="s">
        <v>45</v>
      </c>
      <c r="AD41" s="62"/>
      <c r="AE41" s="46">
        <f>COUNTIF(B$14:B$44,"df")+Des!AE41</f>
        <v>0</v>
      </c>
    </row>
    <row r="42" spans="1:31" s="11" customFormat="1" ht="14.25" customHeight="1" x14ac:dyDescent="0.35">
      <c r="A42" s="47">
        <v>46051</v>
      </c>
      <c r="B42" s="48"/>
      <c r="C42" s="49"/>
      <c r="D42" s="42"/>
      <c r="E42" s="50"/>
      <c r="F42" s="51"/>
      <c r="G42" s="75">
        <f t="shared" si="85"/>
        <v>0</v>
      </c>
      <c r="H42" s="50"/>
      <c r="I42" s="51"/>
      <c r="J42" s="75">
        <f t="shared" si="86"/>
        <v>0</v>
      </c>
      <c r="K42" s="75">
        <f t="shared" si="87"/>
        <v>0</v>
      </c>
      <c r="L42" s="50"/>
      <c r="M42" s="51"/>
      <c r="N42" s="75">
        <f t="shared" si="88"/>
        <v>0</v>
      </c>
      <c r="O42" s="50"/>
      <c r="P42" s="51"/>
      <c r="Q42" s="75">
        <f t="shared" si="89"/>
        <v>0</v>
      </c>
      <c r="R42" s="75">
        <f t="shared" si="90"/>
        <v>0</v>
      </c>
      <c r="S42" s="85">
        <f t="shared" si="91"/>
        <v>0</v>
      </c>
      <c r="T42" s="75" t="str">
        <f t="shared" si="152"/>
        <v/>
      </c>
      <c r="U42" s="75" t="str">
        <f t="shared" si="92"/>
        <v/>
      </c>
      <c r="V42" s="88">
        <f t="shared" si="93"/>
        <v>0</v>
      </c>
      <c r="W42" s="75" t="str">
        <f t="shared" si="153"/>
        <v/>
      </c>
      <c r="X42" s="85" t="str">
        <f t="shared" si="154"/>
        <v/>
      </c>
      <c r="Y42" s="75" t="str">
        <f t="shared" si="94"/>
        <v/>
      </c>
      <c r="Z42" s="88">
        <f t="shared" si="95"/>
        <v>0</v>
      </c>
      <c r="AA42" s="75" t="str">
        <f t="shared" si="155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46052</v>
      </c>
      <c r="B43" s="48"/>
      <c r="C43" s="49"/>
      <c r="D43" s="42"/>
      <c r="E43" s="50"/>
      <c r="F43" s="51"/>
      <c r="G43" s="75">
        <f t="shared" si="85"/>
        <v>0</v>
      </c>
      <c r="H43" s="50"/>
      <c r="I43" s="51"/>
      <c r="J43" s="75">
        <f t="shared" si="86"/>
        <v>0</v>
      </c>
      <c r="K43" s="75">
        <f t="shared" si="87"/>
        <v>0</v>
      </c>
      <c r="L43" s="50"/>
      <c r="M43" s="51"/>
      <c r="N43" s="75">
        <f t="shared" si="88"/>
        <v>0</v>
      </c>
      <c r="O43" s="50"/>
      <c r="P43" s="51"/>
      <c r="Q43" s="75">
        <f t="shared" si="89"/>
        <v>0</v>
      </c>
      <c r="R43" s="75">
        <f t="shared" si="90"/>
        <v>0</v>
      </c>
      <c r="S43" s="85">
        <f t="shared" si="91"/>
        <v>0</v>
      </c>
      <c r="T43" s="75" t="str">
        <f t="shared" si="152"/>
        <v/>
      </c>
      <c r="U43" s="75" t="str">
        <f t="shared" si="92"/>
        <v/>
      </c>
      <c r="V43" s="88">
        <f t="shared" si="93"/>
        <v>0</v>
      </c>
      <c r="W43" s="75" t="str">
        <f t="shared" si="153"/>
        <v/>
      </c>
      <c r="X43" s="85" t="str">
        <f t="shared" si="154"/>
        <v/>
      </c>
      <c r="Y43" s="75" t="str">
        <f t="shared" si="94"/>
        <v/>
      </c>
      <c r="Z43" s="88">
        <f t="shared" si="95"/>
        <v>0</v>
      </c>
      <c r="AA43" s="75" t="str">
        <f t="shared" si="155"/>
        <v/>
      </c>
      <c r="AC43" s="65" t="s">
        <v>47</v>
      </c>
      <c r="AD43" s="90"/>
      <c r="AE43" s="66"/>
    </row>
    <row r="44" spans="1:31" s="11" customFormat="1" ht="14.25" customHeight="1" x14ac:dyDescent="0.35">
      <c r="A44" s="40">
        <v>46053</v>
      </c>
      <c r="B44" s="41"/>
      <c r="C44" s="42"/>
      <c r="D44" s="42"/>
      <c r="E44" s="43"/>
      <c r="F44" s="44"/>
      <c r="G44" s="75">
        <f t="shared" si="85"/>
        <v>0</v>
      </c>
      <c r="H44" s="43"/>
      <c r="I44" s="44"/>
      <c r="J44" s="75">
        <f t="shared" si="86"/>
        <v>0</v>
      </c>
      <c r="K44" s="79">
        <f t="shared" si="87"/>
        <v>0</v>
      </c>
      <c r="L44" s="43"/>
      <c r="M44" s="44"/>
      <c r="N44" s="75">
        <f t="shared" si="88"/>
        <v>0</v>
      </c>
      <c r="O44" s="43"/>
      <c r="P44" s="44"/>
      <c r="Q44" s="75">
        <f t="shared" si="89"/>
        <v>0</v>
      </c>
      <c r="R44" s="79">
        <f t="shared" si="90"/>
        <v>0</v>
      </c>
      <c r="S44" s="79">
        <f t="shared" si="91"/>
        <v>0</v>
      </c>
      <c r="T44" s="79" t="str">
        <f t="shared" ref="T44" si="156">IF($D44="X","",IF($S44=0,"",ROUND($S44,10)))</f>
        <v/>
      </c>
      <c r="U44" s="79" t="str">
        <f t="shared" si="92"/>
        <v/>
      </c>
      <c r="V44" s="87">
        <f t="shared" si="93"/>
        <v>0</v>
      </c>
      <c r="W44" s="79" t="str">
        <f t="shared" ref="W44" si="157">IF($D44="X","",IF($S44=0,"",ROUND($S44,10)))</f>
        <v/>
      </c>
      <c r="X44" s="79" t="str">
        <f t="shared" ref="X44" si="158">IF($D44="X",ROUND($S44,10),"")</f>
        <v/>
      </c>
      <c r="Y44" s="79" t="str">
        <f t="shared" si="94"/>
        <v/>
      </c>
      <c r="Z44" s="79">
        <f t="shared" si="95"/>
        <v>0</v>
      </c>
      <c r="AA44" s="79" t="str">
        <f t="shared" ref="AA44" si="159">IF($D44="X",ROUND($S44,10),"")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84" priority="35" stopIfTrue="1">
      <formula>$U$45-$V$45&lt;0</formula>
    </cfRule>
  </conditionalFormatting>
  <conditionalFormatting sqref="W15 W18:W22 W25:W29 W32:W36 W39:W43">
    <cfRule type="cellIs" dxfId="83" priority="19" stopIfTrue="1" operator="equal">
      <formula>$U15</formula>
    </cfRule>
    <cfRule type="cellIs" dxfId="82" priority="20" stopIfTrue="1" operator="equal">
      <formula>$V15</formula>
    </cfRule>
  </conditionalFormatting>
  <conditionalFormatting sqref="W45 AA45">
    <cfRule type="expression" dxfId="81" priority="32" stopIfTrue="1">
      <formula>V$45&gt;U$45</formula>
    </cfRule>
  </conditionalFormatting>
  <conditionalFormatting sqref="AA15 AA18:AA22 AA25:AA29 AA32:AA36 AA39:AA43">
    <cfRule type="cellIs" dxfId="80" priority="17" stopIfTrue="1" operator="equal">
      <formula>$Y15</formula>
    </cfRule>
    <cfRule type="cellIs" dxfId="79" priority="18" stopIfTrue="1" operator="equal">
      <formula>$Z15</formula>
    </cfRule>
  </conditionalFormatting>
  <conditionalFormatting sqref="AE15:AE17 AE28:AE29">
    <cfRule type="expression" dxfId="78" priority="31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122"/>
  <sheetViews>
    <sheetView topLeftCell="A3" workbookViewId="0">
      <selection activeCell="E15" sqref="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79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IF(Jan!AE5="","",Jan!AE5)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46054</v>
      </c>
      <c r="B14" s="41"/>
      <c r="C14" s="42"/>
      <c r="D14" s="42"/>
      <c r="E14" s="43"/>
      <c r="F14" s="44"/>
      <c r="G14" s="75">
        <f t="shared" ref="G14:G15" si="0">IF(E14="",0,CONCATENATE(E14,":",F14))</f>
        <v>0</v>
      </c>
      <c r="H14" s="43"/>
      <c r="I14" s="44"/>
      <c r="J14" s="75">
        <f t="shared" ref="J14:J15" si="1">IF(H14="",0,CONCATENATE(H14,":",I14))</f>
        <v>0</v>
      </c>
      <c r="K14" s="79">
        <f t="shared" ref="K14:K15" si="2">J14-G14</f>
        <v>0</v>
      </c>
      <c r="L14" s="43"/>
      <c r="M14" s="44"/>
      <c r="N14" s="75">
        <f t="shared" ref="N14:N15" si="3">IF(L14="",0,CONCATENATE(L14,":",M14))</f>
        <v>0</v>
      </c>
      <c r="O14" s="43"/>
      <c r="P14" s="44"/>
      <c r="Q14" s="75">
        <f t="shared" ref="Q14:Q15" si="4">IF(O14="",0,CONCATENATE(O14,":",P14))</f>
        <v>0</v>
      </c>
      <c r="R14" s="79">
        <f t="shared" ref="R14:R15" si="5">Q14-N14</f>
        <v>0</v>
      </c>
      <c r="S14" s="79">
        <f t="shared" ref="S14:S15" si="6">K14+R14</f>
        <v>0</v>
      </c>
      <c r="T14" s="79" t="str">
        <f t="shared" ref="T14" si="7">IF($D14="X","",IF($S14=0,"",ROUND($S14,10)))</f>
        <v/>
      </c>
      <c r="U14" s="79" t="str">
        <f t="shared" ref="U14:U15" si="8">IF(T14&gt;0,T14,0)</f>
        <v/>
      </c>
      <c r="V14" s="87">
        <f t="shared" ref="V14:V15" si="9">IF(T14&lt;0,T14*(-1),0)</f>
        <v>0</v>
      </c>
      <c r="W14" s="79" t="str">
        <f t="shared" ref="W14" si="10">IF($D14="X","",IF($S14=0,"",ROUND($S14,10)))</f>
        <v/>
      </c>
      <c r="X14" s="79" t="str">
        <f t="shared" ref="X14" si="11">IF($D14="X",ROUND($S14,10),"")</f>
        <v/>
      </c>
      <c r="Y14" s="79" t="str">
        <f t="shared" ref="Y14:Y15" si="12">IF(X14&gt;0,X14,0)</f>
        <v/>
      </c>
      <c r="Z14" s="79">
        <f t="shared" ref="Z14:Z15" si="13">IF(X14&lt;0,X14*(-1),0)</f>
        <v>0</v>
      </c>
      <c r="AA14" s="79" t="str">
        <f t="shared" ref="AA14" si="14"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46055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ref="T15" si="15">IF(B15="av",($E$7)*(-1),IF(B15="df",($E$7)*(-1),IF(D15="X","",IF(B15="sd",ROUND(S15-($E$7*(1-$AE$4)),10),IF(S15=0,"",ROUND(S15-$E$7,10))))))</f>
        <v/>
      </c>
      <c r="U15" s="75" t="str">
        <f t="shared" si="8"/>
        <v/>
      </c>
      <c r="V15" s="88">
        <f t="shared" si="9"/>
        <v>0</v>
      </c>
      <c r="W15" s="75" t="str">
        <f t="shared" ref="W15" si="16">IF(U15=V15,U15,IF(V15&gt;0,V15,U15))</f>
        <v/>
      </c>
      <c r="X15" s="85" t="str">
        <f t="shared" ref="X15" si="17">IF(D15="X",ROUND(S15-$E$7,10),"")</f>
        <v/>
      </c>
      <c r="Y15" s="75" t="str">
        <f t="shared" si="12"/>
        <v/>
      </c>
      <c r="Z15" s="88">
        <f t="shared" si="13"/>
        <v>0</v>
      </c>
      <c r="AA15" s="75" t="str">
        <f t="shared" ref="AA15" si="18">IF(Y15=Z15,Y15,IF(Z15&gt;0,Z15,Y15))</f>
        <v/>
      </c>
      <c r="AC15" s="45" t="s">
        <v>51</v>
      </c>
      <c r="AD15" s="92">
        <f>Jan!AD17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46056</v>
      </c>
      <c r="B16" s="48"/>
      <c r="C16" s="49"/>
      <c r="D16" s="42"/>
      <c r="E16" s="50"/>
      <c r="F16" s="51"/>
      <c r="G16" s="75">
        <f t="shared" ref="G16" si="19">IF(E16="",0,CONCATENATE(E16,":",F16))</f>
        <v>0</v>
      </c>
      <c r="H16" s="50"/>
      <c r="I16" s="51"/>
      <c r="J16" s="75">
        <f t="shared" ref="J16" si="20">IF(H16="",0,CONCATENATE(H16,":",I16))</f>
        <v>0</v>
      </c>
      <c r="K16" s="75">
        <f t="shared" ref="K16" si="21">J16-G16</f>
        <v>0</v>
      </c>
      <c r="L16" s="50"/>
      <c r="M16" s="51"/>
      <c r="N16" s="75">
        <f t="shared" ref="N16" si="22">IF(L16="",0,CONCATENATE(L16,":",M16))</f>
        <v>0</v>
      </c>
      <c r="O16" s="50"/>
      <c r="P16" s="51"/>
      <c r="Q16" s="75">
        <f t="shared" ref="Q16" si="23">IF(O16="",0,CONCATENATE(O16,":",P16))</f>
        <v>0</v>
      </c>
      <c r="R16" s="75">
        <f t="shared" ref="R16" si="24">Q16-N16</f>
        <v>0</v>
      </c>
      <c r="S16" s="85">
        <f t="shared" ref="S16" si="25">K16+R16</f>
        <v>0</v>
      </c>
      <c r="T16" s="75" t="str">
        <f t="shared" ref="T16" si="26">IF(B16="av",($E$7)*(-1),IF(B16="df",($E$7)*(-1),IF(D16="X","",IF(B16="sd",ROUND(S16-($E$7*(1-$AE$4)),10),IF(S16=0,"",ROUND(S16-$E$7,10))))))</f>
        <v/>
      </c>
      <c r="U16" s="75" t="str">
        <f t="shared" ref="U16" si="27">IF(T16&gt;0,T16,0)</f>
        <v/>
      </c>
      <c r="V16" s="88">
        <f t="shared" ref="V16" si="28">IF(T16&lt;0,T16*(-1),0)</f>
        <v>0</v>
      </c>
      <c r="W16" s="75" t="str">
        <f t="shared" ref="W16" si="29">IF(U16=V16,U16,IF(V16&gt;0,V16,U16))</f>
        <v/>
      </c>
      <c r="X16" s="85" t="str">
        <f t="shared" ref="X16" si="30">IF(D16="X",ROUND(S16-$E$7,10),"")</f>
        <v/>
      </c>
      <c r="Y16" s="75" t="str">
        <f t="shared" ref="Y16" si="31">IF(X16&gt;0,X16,0)</f>
        <v/>
      </c>
      <c r="Z16" s="88">
        <f t="shared" ref="Z16" si="32">IF(X16&lt;0,X16*(-1),0)</f>
        <v>0</v>
      </c>
      <c r="AA16" s="75" t="str">
        <f t="shared" ref="AA16" si="33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46057</v>
      </c>
      <c r="B17" s="48"/>
      <c r="C17" s="49"/>
      <c r="D17" s="42"/>
      <c r="E17" s="50"/>
      <c r="F17" s="51"/>
      <c r="G17" s="75">
        <f t="shared" ref="G17:G23" si="34">IF(E17="",0,CONCATENATE(E17,":",F17))</f>
        <v>0</v>
      </c>
      <c r="H17" s="50"/>
      <c r="I17" s="51"/>
      <c r="J17" s="75">
        <f t="shared" ref="J17:J23" si="35">IF(H17="",0,CONCATENATE(H17,":",I17))</f>
        <v>0</v>
      </c>
      <c r="K17" s="75">
        <f t="shared" ref="K17:K23" si="36">J17-G17</f>
        <v>0</v>
      </c>
      <c r="L17" s="50"/>
      <c r="M17" s="51"/>
      <c r="N17" s="75">
        <f t="shared" ref="N17:N23" si="37">IF(L17="",0,CONCATENATE(L17,":",M17))</f>
        <v>0</v>
      </c>
      <c r="O17" s="50"/>
      <c r="P17" s="51"/>
      <c r="Q17" s="75">
        <f t="shared" ref="Q17:Q23" si="38">IF(O17="",0,CONCATENATE(O17,":",P17))</f>
        <v>0</v>
      </c>
      <c r="R17" s="75">
        <f t="shared" ref="R17:R23" si="39">Q17-N17</f>
        <v>0</v>
      </c>
      <c r="S17" s="85">
        <f t="shared" ref="S17:S23" si="40">K17+R17</f>
        <v>0</v>
      </c>
      <c r="T17" s="75" t="str">
        <f t="shared" ref="T17:T19" si="41">IF(B17="av",($E$7)*(-1),IF(B17="df",($E$7)*(-1),IF(D17="X","",IF(B17="sd",ROUND(S17-($E$7*(1-$AE$4)),10),IF(S17=0,"",ROUND(S17-$E$7,10))))))</f>
        <v/>
      </c>
      <c r="U17" s="75" t="str">
        <f t="shared" ref="U17:U23" si="42">IF(T17&gt;0,T17,0)</f>
        <v/>
      </c>
      <c r="V17" s="88">
        <f t="shared" ref="V17:V23" si="43">IF(T17&lt;0,T17*(-1),0)</f>
        <v>0</v>
      </c>
      <c r="W17" s="75" t="str">
        <f t="shared" ref="W17:W19" si="44">IF(U17=V17,U17,IF(V17&gt;0,V17,U17))</f>
        <v/>
      </c>
      <c r="X17" s="85" t="str">
        <f t="shared" ref="X17:X19" si="45">IF(D17="X",ROUND(S17-$E$7,10),"")</f>
        <v/>
      </c>
      <c r="Y17" s="75" t="str">
        <f t="shared" ref="Y17:Y23" si="46">IF(X17&gt;0,X17,0)</f>
        <v/>
      </c>
      <c r="Z17" s="88">
        <f t="shared" ref="Z17:Z23" si="47">IF(X17&lt;0,X17*(-1),0)</f>
        <v>0</v>
      </c>
      <c r="AA17" s="75" t="str">
        <f t="shared" ref="AA17:AA19" si="48">IF(Y17=Z17,Y17,IF(Z17&gt;0,Z17,Y17))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46058</v>
      </c>
      <c r="B18" s="48"/>
      <c r="C18" s="49"/>
      <c r="D18" s="42"/>
      <c r="E18" s="50"/>
      <c r="F18" s="51"/>
      <c r="G18" s="75">
        <f t="shared" si="34"/>
        <v>0</v>
      </c>
      <c r="H18" s="50"/>
      <c r="I18" s="51"/>
      <c r="J18" s="75">
        <f t="shared" si="35"/>
        <v>0</v>
      </c>
      <c r="K18" s="75">
        <f t="shared" si="36"/>
        <v>0</v>
      </c>
      <c r="L18" s="50"/>
      <c r="M18" s="51"/>
      <c r="N18" s="75">
        <f t="shared" si="37"/>
        <v>0</v>
      </c>
      <c r="O18" s="50"/>
      <c r="P18" s="51"/>
      <c r="Q18" s="75">
        <f t="shared" si="38"/>
        <v>0</v>
      </c>
      <c r="R18" s="75">
        <f t="shared" si="39"/>
        <v>0</v>
      </c>
      <c r="S18" s="85">
        <f t="shared" si="40"/>
        <v>0</v>
      </c>
      <c r="T18" s="75" t="str">
        <f t="shared" si="41"/>
        <v/>
      </c>
      <c r="U18" s="75" t="str">
        <f t="shared" si="42"/>
        <v/>
      </c>
      <c r="V18" s="88">
        <f t="shared" si="43"/>
        <v>0</v>
      </c>
      <c r="W18" s="75" t="str">
        <f t="shared" si="44"/>
        <v/>
      </c>
      <c r="X18" s="85" t="str">
        <f t="shared" si="45"/>
        <v/>
      </c>
      <c r="Y18" s="75" t="str">
        <f t="shared" si="46"/>
        <v/>
      </c>
      <c r="Z18" s="88">
        <f t="shared" si="47"/>
        <v>0</v>
      </c>
      <c r="AA18" s="75" t="str">
        <f t="shared" si="48"/>
        <v/>
      </c>
      <c r="AE18" s="55"/>
      <c r="AL18" s="53"/>
    </row>
    <row r="19" spans="1:38" s="11" customFormat="1" ht="14.25" customHeight="1" x14ac:dyDescent="0.35">
      <c r="A19" s="47">
        <v>46059</v>
      </c>
      <c r="B19" s="48"/>
      <c r="C19" s="49"/>
      <c r="D19" s="42"/>
      <c r="E19" s="50"/>
      <c r="F19" s="51"/>
      <c r="G19" s="75">
        <f t="shared" si="34"/>
        <v>0</v>
      </c>
      <c r="H19" s="50"/>
      <c r="I19" s="51"/>
      <c r="J19" s="75">
        <f t="shared" si="35"/>
        <v>0</v>
      </c>
      <c r="K19" s="75">
        <f t="shared" si="36"/>
        <v>0</v>
      </c>
      <c r="L19" s="50"/>
      <c r="M19" s="51"/>
      <c r="N19" s="75">
        <f t="shared" si="37"/>
        <v>0</v>
      </c>
      <c r="O19" s="50"/>
      <c r="P19" s="51"/>
      <c r="Q19" s="75">
        <f t="shared" si="38"/>
        <v>0</v>
      </c>
      <c r="R19" s="75">
        <f t="shared" si="39"/>
        <v>0</v>
      </c>
      <c r="S19" s="85">
        <f t="shared" si="40"/>
        <v>0</v>
      </c>
      <c r="T19" s="75" t="str">
        <f t="shared" si="41"/>
        <v/>
      </c>
      <c r="U19" s="75" t="str">
        <f t="shared" si="42"/>
        <v/>
      </c>
      <c r="V19" s="88">
        <f t="shared" si="43"/>
        <v>0</v>
      </c>
      <c r="W19" s="75" t="str">
        <f t="shared" si="44"/>
        <v/>
      </c>
      <c r="X19" s="85" t="str">
        <f t="shared" si="45"/>
        <v/>
      </c>
      <c r="Y19" s="75" t="str">
        <f t="shared" si="46"/>
        <v/>
      </c>
      <c r="Z19" s="88">
        <f t="shared" si="47"/>
        <v>0</v>
      </c>
      <c r="AA19" s="75" t="str">
        <f t="shared" si="48"/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0">
        <v>46060</v>
      </c>
      <c r="B20" s="41"/>
      <c r="C20" s="42"/>
      <c r="D20" s="42"/>
      <c r="E20" s="43"/>
      <c r="F20" s="44"/>
      <c r="G20" s="75">
        <f t="shared" ref="G20" si="49">IF(E20="",0,CONCATENATE(E20,":",F20))</f>
        <v>0</v>
      </c>
      <c r="H20" s="43"/>
      <c r="I20" s="44"/>
      <c r="J20" s="75">
        <f t="shared" ref="J20" si="50">IF(H20="",0,CONCATENATE(H20,":",I20))</f>
        <v>0</v>
      </c>
      <c r="K20" s="79">
        <f t="shared" ref="K20" si="51">J20-G20</f>
        <v>0</v>
      </c>
      <c r="L20" s="43"/>
      <c r="M20" s="44"/>
      <c r="N20" s="75">
        <f t="shared" ref="N20" si="52">IF(L20="",0,CONCATENATE(L20,":",M20))</f>
        <v>0</v>
      </c>
      <c r="O20" s="43"/>
      <c r="P20" s="44"/>
      <c r="Q20" s="75">
        <f t="shared" ref="Q20" si="53">IF(O20="",0,CONCATENATE(O20,":",P20))</f>
        <v>0</v>
      </c>
      <c r="R20" s="79">
        <f t="shared" ref="R20" si="54">Q20-N20</f>
        <v>0</v>
      </c>
      <c r="S20" s="79">
        <f t="shared" ref="S20" si="55">K20+R20</f>
        <v>0</v>
      </c>
      <c r="T20" s="79" t="str">
        <f t="shared" ref="T20:T35" si="56">IF($D20="X","",IF($S20=0,"",ROUND($S20,10)))</f>
        <v/>
      </c>
      <c r="U20" s="79" t="str">
        <f t="shared" ref="U20" si="57">IF(T20&gt;0,T20,0)</f>
        <v/>
      </c>
      <c r="V20" s="87">
        <f t="shared" ref="V20" si="58">IF(T20&lt;0,T20*(-1),0)</f>
        <v>0</v>
      </c>
      <c r="W20" s="79" t="str">
        <f t="shared" ref="W20:W35" si="59">IF($D20="X","",IF($S20=0,"",ROUND($S20,10)))</f>
        <v/>
      </c>
      <c r="X20" s="79" t="str">
        <f t="shared" ref="X20:X35" si="60">IF($D20="X",ROUND($S20,10),"")</f>
        <v/>
      </c>
      <c r="Y20" s="79" t="str">
        <f t="shared" ref="Y20" si="61">IF(X20&gt;0,X20,0)</f>
        <v/>
      </c>
      <c r="Z20" s="79">
        <f t="shared" ref="Z20" si="62">IF(X20&lt;0,X20*(-1),0)</f>
        <v>0</v>
      </c>
      <c r="AA20" s="79" t="str">
        <f t="shared" ref="AA20:AA35" si="63">IF($D20="X",ROUND($S20,10),"")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0">
        <v>46061</v>
      </c>
      <c r="B21" s="41"/>
      <c r="C21" s="42"/>
      <c r="D21" s="42"/>
      <c r="E21" s="43"/>
      <c r="F21" s="44"/>
      <c r="G21" s="75">
        <f t="shared" si="34"/>
        <v>0</v>
      </c>
      <c r="H21" s="43"/>
      <c r="I21" s="44"/>
      <c r="J21" s="75">
        <f t="shared" si="35"/>
        <v>0</v>
      </c>
      <c r="K21" s="79">
        <f t="shared" si="36"/>
        <v>0</v>
      </c>
      <c r="L21" s="43"/>
      <c r="M21" s="44"/>
      <c r="N21" s="75">
        <f t="shared" si="37"/>
        <v>0</v>
      </c>
      <c r="O21" s="43"/>
      <c r="P21" s="44"/>
      <c r="Q21" s="75">
        <f t="shared" si="38"/>
        <v>0</v>
      </c>
      <c r="R21" s="79">
        <f t="shared" si="39"/>
        <v>0</v>
      </c>
      <c r="S21" s="79">
        <f t="shared" si="40"/>
        <v>0</v>
      </c>
      <c r="T21" s="79" t="str">
        <f t="shared" si="56"/>
        <v/>
      </c>
      <c r="U21" s="79" t="str">
        <f t="shared" si="42"/>
        <v/>
      </c>
      <c r="V21" s="87">
        <f t="shared" si="43"/>
        <v>0</v>
      </c>
      <c r="W21" s="79" t="str">
        <f t="shared" si="59"/>
        <v/>
      </c>
      <c r="X21" s="79" t="str">
        <f t="shared" si="60"/>
        <v/>
      </c>
      <c r="Y21" s="79" t="str">
        <f t="shared" si="46"/>
        <v/>
      </c>
      <c r="Z21" s="79">
        <f t="shared" si="47"/>
        <v>0</v>
      </c>
      <c r="AA21" s="79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46062</v>
      </c>
      <c r="B22" s="48"/>
      <c r="C22" s="49"/>
      <c r="D22" s="42"/>
      <c r="E22" s="50"/>
      <c r="F22" s="51"/>
      <c r="G22" s="75">
        <f t="shared" si="34"/>
        <v>0</v>
      </c>
      <c r="H22" s="50"/>
      <c r="I22" s="51"/>
      <c r="J22" s="75">
        <f t="shared" si="35"/>
        <v>0</v>
      </c>
      <c r="K22" s="75">
        <f t="shared" si="36"/>
        <v>0</v>
      </c>
      <c r="L22" s="50"/>
      <c r="M22" s="51"/>
      <c r="N22" s="75">
        <f t="shared" si="37"/>
        <v>0</v>
      </c>
      <c r="O22" s="50"/>
      <c r="P22" s="51"/>
      <c r="Q22" s="75">
        <f t="shared" si="38"/>
        <v>0</v>
      </c>
      <c r="R22" s="75">
        <f t="shared" si="39"/>
        <v>0</v>
      </c>
      <c r="S22" s="85">
        <f t="shared" si="40"/>
        <v>0</v>
      </c>
      <c r="T22" s="75" t="str">
        <f t="shared" ref="T22" si="64">IF(B22="av",($E$7)*(-1),IF(B22="df",($E$7)*(-1),IF(D22="X","",IF(B22="sd",ROUND(S22-($E$7*(1-$AE$4)),10),IF(S22=0,"",ROUND(S22-$E$7,10))))))</f>
        <v/>
      </c>
      <c r="U22" s="75" t="str">
        <f t="shared" si="42"/>
        <v/>
      </c>
      <c r="V22" s="88">
        <f t="shared" si="43"/>
        <v>0</v>
      </c>
      <c r="W22" s="75" t="str">
        <f t="shared" ref="W22" si="65">IF(U22=V22,U22,IF(V22&gt;0,V22,U22))</f>
        <v/>
      </c>
      <c r="X22" s="85" t="str">
        <f t="shared" ref="X22" si="66">IF(D22="X",ROUND(S22-$E$7,10),"")</f>
        <v/>
      </c>
      <c r="Y22" s="75" t="str">
        <f t="shared" si="46"/>
        <v/>
      </c>
      <c r="Z22" s="88">
        <f t="shared" si="47"/>
        <v>0</v>
      </c>
      <c r="AA22" s="75" t="str">
        <f t="shared" ref="AA22" si="67">IF(Y22=Z22,Y22,IF(Z22&gt;0,Z22,Y22))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46063</v>
      </c>
      <c r="B23" s="48"/>
      <c r="C23" s="49"/>
      <c r="D23" s="42"/>
      <c r="E23" s="50"/>
      <c r="F23" s="51"/>
      <c r="G23" s="75">
        <f t="shared" si="34"/>
        <v>0</v>
      </c>
      <c r="H23" s="50"/>
      <c r="I23" s="51"/>
      <c r="J23" s="75">
        <f t="shared" si="35"/>
        <v>0</v>
      </c>
      <c r="K23" s="75">
        <f t="shared" si="36"/>
        <v>0</v>
      </c>
      <c r="L23" s="50"/>
      <c r="M23" s="51"/>
      <c r="N23" s="75">
        <f t="shared" si="37"/>
        <v>0</v>
      </c>
      <c r="O23" s="50"/>
      <c r="P23" s="51"/>
      <c r="Q23" s="75">
        <f t="shared" si="38"/>
        <v>0</v>
      </c>
      <c r="R23" s="75">
        <f t="shared" si="39"/>
        <v>0</v>
      </c>
      <c r="S23" s="85">
        <f t="shared" si="40"/>
        <v>0</v>
      </c>
      <c r="T23" s="75" t="str">
        <f t="shared" ref="T23:T26" si="68">IF(B23="av",($E$7)*(-1),IF(B23="df",($E$7)*(-1),IF(D23="X","",IF(B23="sd",ROUND(S23-($E$7*(1-$AE$4)),10),IF(S23=0,"",ROUND(S23-$E$7,10))))))</f>
        <v/>
      </c>
      <c r="U23" s="75" t="str">
        <f t="shared" si="42"/>
        <v/>
      </c>
      <c r="V23" s="88">
        <f t="shared" si="43"/>
        <v>0</v>
      </c>
      <c r="W23" s="75" t="str">
        <f t="shared" ref="W23:W26" si="69">IF(U23=V23,U23,IF(V23&gt;0,V23,U23))</f>
        <v/>
      </c>
      <c r="X23" s="85" t="str">
        <f t="shared" ref="X23:X26" si="70">IF(D23="X",ROUND(S23-$E$7,10),"")</f>
        <v/>
      </c>
      <c r="Y23" s="75" t="str">
        <f t="shared" si="46"/>
        <v/>
      </c>
      <c r="Z23" s="88">
        <f t="shared" si="47"/>
        <v>0</v>
      </c>
      <c r="AA23" s="75" t="str">
        <f t="shared" ref="AA23:AA26" si="71">IF(Y23=Z23,Y23,IF(Z23&gt;0,Z23,Y23))</f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46064</v>
      </c>
      <c r="B24" s="48"/>
      <c r="C24" s="49"/>
      <c r="D24" s="42"/>
      <c r="E24" s="50"/>
      <c r="F24" s="51"/>
      <c r="G24" s="75">
        <f t="shared" ref="G24:G41" si="72">IF(E24="",0,CONCATENATE(E24,":",F24))</f>
        <v>0</v>
      </c>
      <c r="H24" s="50"/>
      <c r="I24" s="51"/>
      <c r="J24" s="75">
        <f t="shared" ref="J24:J41" si="73">IF(H24="",0,CONCATENATE(H24,":",I24))</f>
        <v>0</v>
      </c>
      <c r="K24" s="75">
        <f t="shared" ref="K24:K41" si="74">J24-G24</f>
        <v>0</v>
      </c>
      <c r="L24" s="50"/>
      <c r="M24" s="51"/>
      <c r="N24" s="75">
        <f t="shared" ref="N24:N41" si="75">IF(L24="",0,CONCATENATE(L24,":",M24))</f>
        <v>0</v>
      </c>
      <c r="O24" s="50"/>
      <c r="P24" s="51"/>
      <c r="Q24" s="75">
        <f t="shared" ref="Q24:Q41" si="76">IF(O24="",0,CONCATENATE(O24,":",P24))</f>
        <v>0</v>
      </c>
      <c r="R24" s="75">
        <f t="shared" ref="R24:R41" si="77">Q24-N24</f>
        <v>0</v>
      </c>
      <c r="S24" s="85">
        <f t="shared" ref="S24:S41" si="78">K24+R24</f>
        <v>0</v>
      </c>
      <c r="T24" s="75" t="str">
        <f t="shared" si="68"/>
        <v/>
      </c>
      <c r="U24" s="75" t="str">
        <f t="shared" ref="U24:U41" si="79">IF(T24&gt;0,T24,0)</f>
        <v/>
      </c>
      <c r="V24" s="88">
        <f t="shared" ref="V24:V41" si="80">IF(T24&lt;0,T24*(-1),0)</f>
        <v>0</v>
      </c>
      <c r="W24" s="75" t="str">
        <f t="shared" si="69"/>
        <v/>
      </c>
      <c r="X24" s="85" t="str">
        <f t="shared" si="70"/>
        <v/>
      </c>
      <c r="Y24" s="75" t="str">
        <f t="shared" ref="Y24:Y41" si="81">IF(X24&gt;0,X24,0)</f>
        <v/>
      </c>
      <c r="Z24" s="88">
        <f t="shared" ref="Z24:Z41" si="82">IF(X24&lt;0,X24*(-1),0)</f>
        <v>0</v>
      </c>
      <c r="AA24" s="75" t="str">
        <f t="shared" si="71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46065</v>
      </c>
      <c r="B25" s="48"/>
      <c r="C25" s="49"/>
      <c r="D25" s="42"/>
      <c r="E25" s="50"/>
      <c r="F25" s="51"/>
      <c r="G25" s="75">
        <f t="shared" si="72"/>
        <v>0</v>
      </c>
      <c r="H25" s="50"/>
      <c r="I25" s="51"/>
      <c r="J25" s="75">
        <f t="shared" si="73"/>
        <v>0</v>
      </c>
      <c r="K25" s="75">
        <f t="shared" si="74"/>
        <v>0</v>
      </c>
      <c r="L25" s="50"/>
      <c r="M25" s="51"/>
      <c r="N25" s="75">
        <f t="shared" si="75"/>
        <v>0</v>
      </c>
      <c r="O25" s="50"/>
      <c r="P25" s="51"/>
      <c r="Q25" s="75">
        <f t="shared" si="76"/>
        <v>0</v>
      </c>
      <c r="R25" s="75">
        <f t="shared" si="77"/>
        <v>0</v>
      </c>
      <c r="S25" s="85">
        <f t="shared" si="78"/>
        <v>0</v>
      </c>
      <c r="T25" s="75" t="str">
        <f t="shared" si="68"/>
        <v/>
      </c>
      <c r="U25" s="75" t="str">
        <f t="shared" si="79"/>
        <v/>
      </c>
      <c r="V25" s="88">
        <f t="shared" si="80"/>
        <v>0</v>
      </c>
      <c r="W25" s="75" t="str">
        <f t="shared" si="69"/>
        <v/>
      </c>
      <c r="X25" s="85" t="str">
        <f t="shared" si="70"/>
        <v/>
      </c>
      <c r="Y25" s="75" t="str">
        <f t="shared" si="81"/>
        <v/>
      </c>
      <c r="Z25" s="88">
        <f t="shared" si="82"/>
        <v>0</v>
      </c>
      <c r="AA25" s="75" t="str">
        <f t="shared" si="71"/>
        <v/>
      </c>
      <c r="AC25" s="45" t="s">
        <v>32</v>
      </c>
      <c r="AD25" s="45"/>
      <c r="AE25" s="46">
        <f>AE23+(AE24*0.5)+Jan!AE25</f>
        <v>0</v>
      </c>
    </row>
    <row r="26" spans="1:38" s="11" customFormat="1" ht="14.25" customHeight="1" x14ac:dyDescent="0.35">
      <c r="A26" s="47">
        <v>46066</v>
      </c>
      <c r="B26" s="48"/>
      <c r="C26" s="49"/>
      <c r="D26" s="42"/>
      <c r="E26" s="50"/>
      <c r="F26" s="51"/>
      <c r="G26" s="75">
        <f t="shared" si="72"/>
        <v>0</v>
      </c>
      <c r="H26" s="50"/>
      <c r="I26" s="51"/>
      <c r="J26" s="75">
        <f t="shared" si="73"/>
        <v>0</v>
      </c>
      <c r="K26" s="75">
        <f t="shared" si="74"/>
        <v>0</v>
      </c>
      <c r="L26" s="50"/>
      <c r="M26" s="51"/>
      <c r="N26" s="75">
        <f t="shared" si="75"/>
        <v>0</v>
      </c>
      <c r="O26" s="50"/>
      <c r="P26" s="51"/>
      <c r="Q26" s="75">
        <f t="shared" si="76"/>
        <v>0</v>
      </c>
      <c r="R26" s="75">
        <f t="shared" si="77"/>
        <v>0</v>
      </c>
      <c r="S26" s="85">
        <f t="shared" si="78"/>
        <v>0</v>
      </c>
      <c r="T26" s="75" t="str">
        <f t="shared" si="68"/>
        <v/>
      </c>
      <c r="U26" s="75" t="str">
        <f t="shared" si="79"/>
        <v/>
      </c>
      <c r="V26" s="88">
        <f t="shared" si="80"/>
        <v>0</v>
      </c>
      <c r="W26" s="75" t="str">
        <f t="shared" si="69"/>
        <v/>
      </c>
      <c r="X26" s="85" t="str">
        <f t="shared" si="70"/>
        <v/>
      </c>
      <c r="Y26" s="75" t="str">
        <f t="shared" si="81"/>
        <v/>
      </c>
      <c r="Z26" s="88">
        <f t="shared" si="82"/>
        <v>0</v>
      </c>
      <c r="AA26" s="75" t="str">
        <f t="shared" si="71"/>
        <v/>
      </c>
      <c r="AE26" s="25"/>
    </row>
    <row r="27" spans="1:38" s="11" customFormat="1" ht="14.25" customHeight="1" x14ac:dyDescent="0.35">
      <c r="A27" s="40">
        <v>46067</v>
      </c>
      <c r="B27" s="41"/>
      <c r="C27" s="42"/>
      <c r="D27" s="42"/>
      <c r="E27" s="43"/>
      <c r="F27" s="44"/>
      <c r="G27" s="75">
        <f t="shared" ref="G27" si="83">IF(E27="",0,CONCATENATE(E27,":",F27))</f>
        <v>0</v>
      </c>
      <c r="H27" s="43"/>
      <c r="I27" s="44"/>
      <c r="J27" s="75">
        <f t="shared" ref="J27" si="84">IF(H27="",0,CONCATENATE(H27,":",I27))</f>
        <v>0</v>
      </c>
      <c r="K27" s="79">
        <f t="shared" ref="K27" si="85">J27-G27</f>
        <v>0</v>
      </c>
      <c r="L27" s="43"/>
      <c r="M27" s="44"/>
      <c r="N27" s="75">
        <f t="shared" ref="N27" si="86">IF(L27="",0,CONCATENATE(L27,":",M27))</f>
        <v>0</v>
      </c>
      <c r="O27" s="43"/>
      <c r="P27" s="44"/>
      <c r="Q27" s="75">
        <f t="shared" ref="Q27" si="87">IF(O27="",0,CONCATENATE(O27,":",P27))</f>
        <v>0</v>
      </c>
      <c r="R27" s="79">
        <f t="shared" ref="R27" si="88">Q27-N27</f>
        <v>0</v>
      </c>
      <c r="S27" s="79">
        <f t="shared" ref="S27" si="89">K27+R27</f>
        <v>0</v>
      </c>
      <c r="T27" s="79" t="str">
        <f t="shared" si="56"/>
        <v/>
      </c>
      <c r="U27" s="79" t="str">
        <f t="shared" ref="U27" si="90">IF(T27&gt;0,T27,0)</f>
        <v/>
      </c>
      <c r="V27" s="87">
        <f t="shared" ref="V27" si="91">IF(T27&lt;0,T27*(-1),0)</f>
        <v>0</v>
      </c>
      <c r="W27" s="79" t="str">
        <f t="shared" si="59"/>
        <v/>
      </c>
      <c r="X27" s="79" t="str">
        <f t="shared" si="60"/>
        <v/>
      </c>
      <c r="Y27" s="79" t="str">
        <f t="shared" ref="Y27" si="92">IF(X27&gt;0,X27,0)</f>
        <v/>
      </c>
      <c r="Z27" s="79">
        <f t="shared" ref="Z27" si="93">IF(X27&lt;0,X27*(-1),0)</f>
        <v>0</v>
      </c>
      <c r="AA27" s="79" t="str">
        <f t="shared" si="63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0">
        <v>46068</v>
      </c>
      <c r="B28" s="41"/>
      <c r="C28" s="42"/>
      <c r="D28" s="42"/>
      <c r="E28" s="43"/>
      <c r="F28" s="44"/>
      <c r="G28" s="75">
        <f t="shared" si="72"/>
        <v>0</v>
      </c>
      <c r="H28" s="43"/>
      <c r="I28" s="44"/>
      <c r="J28" s="75">
        <f t="shared" si="73"/>
        <v>0</v>
      </c>
      <c r="K28" s="79">
        <f t="shared" si="74"/>
        <v>0</v>
      </c>
      <c r="L28" s="43"/>
      <c r="M28" s="44"/>
      <c r="N28" s="75">
        <f t="shared" si="75"/>
        <v>0</v>
      </c>
      <c r="O28" s="43"/>
      <c r="P28" s="44"/>
      <c r="Q28" s="75">
        <f t="shared" si="76"/>
        <v>0</v>
      </c>
      <c r="R28" s="79">
        <f t="shared" si="77"/>
        <v>0</v>
      </c>
      <c r="S28" s="79">
        <f t="shared" si="78"/>
        <v>0</v>
      </c>
      <c r="T28" s="79" t="str">
        <f t="shared" si="56"/>
        <v/>
      </c>
      <c r="U28" s="79" t="str">
        <f t="shared" si="79"/>
        <v/>
      </c>
      <c r="V28" s="87">
        <f t="shared" si="80"/>
        <v>0</v>
      </c>
      <c r="W28" s="79" t="str">
        <f t="shared" si="59"/>
        <v/>
      </c>
      <c r="X28" s="79" t="str">
        <f t="shared" si="60"/>
        <v/>
      </c>
      <c r="Y28" s="79" t="str">
        <f t="shared" si="81"/>
        <v/>
      </c>
      <c r="Z28" s="79">
        <f t="shared" si="82"/>
        <v>0</v>
      </c>
      <c r="AA28" s="79" t="str">
        <f t="shared" si="63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46069</v>
      </c>
      <c r="B29" s="48"/>
      <c r="C29" s="49"/>
      <c r="D29" s="42"/>
      <c r="E29" s="50"/>
      <c r="F29" s="51"/>
      <c r="G29" s="75">
        <f t="shared" ref="G29" si="94">IF(E29="",0,CONCATENATE(E29,":",F29))</f>
        <v>0</v>
      </c>
      <c r="H29" s="50"/>
      <c r="I29" s="51"/>
      <c r="J29" s="75">
        <f t="shared" ref="J29" si="95">IF(H29="",0,CONCATENATE(H29,":",I29))</f>
        <v>0</v>
      </c>
      <c r="K29" s="75">
        <f t="shared" ref="K29" si="96">J29-G29</f>
        <v>0</v>
      </c>
      <c r="L29" s="50"/>
      <c r="M29" s="51"/>
      <c r="N29" s="75">
        <f t="shared" ref="N29" si="97">IF(L29="",0,CONCATENATE(L29,":",M29))</f>
        <v>0</v>
      </c>
      <c r="O29" s="50"/>
      <c r="P29" s="51"/>
      <c r="Q29" s="75">
        <f t="shared" ref="Q29" si="98">IF(O29="",0,CONCATENATE(O29,":",P29))</f>
        <v>0</v>
      </c>
      <c r="R29" s="75">
        <f t="shared" ref="R29" si="99">Q29-N29</f>
        <v>0</v>
      </c>
      <c r="S29" s="85">
        <f t="shared" ref="S29" si="100">K29+R29</f>
        <v>0</v>
      </c>
      <c r="T29" s="75" t="str">
        <f t="shared" ref="T29" si="101">IF(B29="av",($E$7)*(-1),IF(B29="df",($E$7)*(-1),IF(D29="X","",IF(B29="sd",ROUND(S29-($E$7*(1-$AE$4)),10),IF(S29=0,"",ROUND(S29-$E$7,10))))))</f>
        <v/>
      </c>
      <c r="U29" s="75" t="str">
        <f t="shared" ref="U29" si="102">IF(T29&gt;0,T29,0)</f>
        <v/>
      </c>
      <c r="V29" s="88">
        <f t="shared" ref="V29" si="103">IF(T29&lt;0,T29*(-1),0)</f>
        <v>0</v>
      </c>
      <c r="W29" s="75" t="str">
        <f t="shared" ref="W29" si="104">IF(U29=V29,U29,IF(V29&gt;0,V29,U29))</f>
        <v/>
      </c>
      <c r="X29" s="85" t="str">
        <f t="shared" ref="X29" si="105">IF(D29="X",ROUND(S29-$E$7,10),"")</f>
        <v/>
      </c>
      <c r="Y29" s="75" t="str">
        <f t="shared" ref="Y29" si="106">IF(X29&gt;0,X29,0)</f>
        <v/>
      </c>
      <c r="Z29" s="88">
        <f t="shared" ref="Z29" si="107">IF(X29&lt;0,X29*(-1),0)</f>
        <v>0</v>
      </c>
      <c r="AA29" s="75" t="str">
        <f t="shared" ref="AA29" si="108">IF(Y29=Z29,Y29,IF(Z29&gt;0,Z29,Y29))</f>
        <v/>
      </c>
      <c r="AC29" s="45" t="s">
        <v>34</v>
      </c>
      <c r="AD29" s="92">
        <f>AD28+Jan!AD29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46070</v>
      </c>
      <c r="B30" s="48"/>
      <c r="C30" s="49"/>
      <c r="D30" s="42"/>
      <c r="E30" s="50"/>
      <c r="F30" s="51"/>
      <c r="G30" s="75">
        <f t="shared" si="72"/>
        <v>0</v>
      </c>
      <c r="H30" s="50"/>
      <c r="I30" s="51"/>
      <c r="J30" s="75">
        <f t="shared" si="73"/>
        <v>0</v>
      </c>
      <c r="K30" s="75">
        <f t="shared" si="74"/>
        <v>0</v>
      </c>
      <c r="L30" s="50"/>
      <c r="M30" s="51"/>
      <c r="N30" s="75">
        <f t="shared" si="75"/>
        <v>0</v>
      </c>
      <c r="O30" s="50"/>
      <c r="P30" s="51"/>
      <c r="Q30" s="75">
        <f t="shared" si="76"/>
        <v>0</v>
      </c>
      <c r="R30" s="75">
        <f t="shared" si="77"/>
        <v>0</v>
      </c>
      <c r="S30" s="85">
        <f t="shared" si="78"/>
        <v>0</v>
      </c>
      <c r="T30" s="75" t="str">
        <f t="shared" ref="T30:T33" si="109">IF(B30="av",($E$7)*(-1),IF(B30="df",($E$7)*(-1),IF(D30="X","",IF(B30="sd",ROUND(S30-($E$7*(1-$AE$4)),10),IF(S30=0,"",ROUND(S30-$E$7,10))))))</f>
        <v/>
      </c>
      <c r="U30" s="75" t="str">
        <f t="shared" si="79"/>
        <v/>
      </c>
      <c r="V30" s="88">
        <f t="shared" si="80"/>
        <v>0</v>
      </c>
      <c r="W30" s="75" t="str">
        <f t="shared" ref="W30:W33" si="110">IF(U30=V30,U30,IF(V30&gt;0,V30,U30))</f>
        <v/>
      </c>
      <c r="X30" s="85" t="str">
        <f t="shared" ref="X30:X33" si="111">IF(D30="X",ROUND(S30-$E$7,10),"")</f>
        <v/>
      </c>
      <c r="Y30" s="75" t="str">
        <f t="shared" si="81"/>
        <v/>
      </c>
      <c r="Z30" s="88">
        <f t="shared" si="82"/>
        <v>0</v>
      </c>
      <c r="AA30" s="75" t="str">
        <f t="shared" ref="AA30:AA33" si="112">IF(Y30=Z30,Y30,IF(Z30&gt;0,Z30,Y30))</f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46071</v>
      </c>
      <c r="B31" s="48"/>
      <c r="C31" s="49"/>
      <c r="D31" s="42"/>
      <c r="E31" s="50"/>
      <c r="F31" s="51"/>
      <c r="G31" s="75">
        <f t="shared" si="72"/>
        <v>0</v>
      </c>
      <c r="H31" s="50"/>
      <c r="I31" s="51"/>
      <c r="J31" s="75">
        <f t="shared" si="73"/>
        <v>0</v>
      </c>
      <c r="K31" s="75">
        <f t="shared" si="74"/>
        <v>0</v>
      </c>
      <c r="L31" s="50"/>
      <c r="M31" s="51"/>
      <c r="N31" s="75">
        <f t="shared" si="75"/>
        <v>0</v>
      </c>
      <c r="O31" s="50"/>
      <c r="P31" s="51"/>
      <c r="Q31" s="75">
        <f t="shared" si="76"/>
        <v>0</v>
      </c>
      <c r="R31" s="75">
        <f t="shared" si="77"/>
        <v>0</v>
      </c>
      <c r="S31" s="85">
        <f t="shared" si="78"/>
        <v>0</v>
      </c>
      <c r="T31" s="75" t="str">
        <f t="shared" si="109"/>
        <v/>
      </c>
      <c r="U31" s="75" t="str">
        <f t="shared" si="79"/>
        <v/>
      </c>
      <c r="V31" s="88">
        <f t="shared" si="80"/>
        <v>0</v>
      </c>
      <c r="W31" s="75" t="str">
        <f t="shared" si="110"/>
        <v/>
      </c>
      <c r="X31" s="85" t="str">
        <f t="shared" si="111"/>
        <v/>
      </c>
      <c r="Y31" s="75" t="str">
        <f t="shared" si="81"/>
        <v/>
      </c>
      <c r="Z31" s="88">
        <f t="shared" si="82"/>
        <v>0</v>
      </c>
      <c r="AA31" s="75" t="str">
        <f t="shared" si="112"/>
        <v/>
      </c>
      <c r="AE31" s="25"/>
    </row>
    <row r="32" spans="1:38" s="11" customFormat="1" ht="14.25" customHeight="1" x14ac:dyDescent="0.35">
      <c r="A32" s="47">
        <v>46072</v>
      </c>
      <c r="B32" s="48"/>
      <c r="C32" s="49"/>
      <c r="D32" s="42"/>
      <c r="E32" s="50"/>
      <c r="F32" s="51"/>
      <c r="G32" s="75">
        <f t="shared" si="72"/>
        <v>0</v>
      </c>
      <c r="H32" s="50"/>
      <c r="I32" s="51"/>
      <c r="J32" s="75">
        <f t="shared" si="73"/>
        <v>0</v>
      </c>
      <c r="K32" s="75">
        <f t="shared" si="74"/>
        <v>0</v>
      </c>
      <c r="L32" s="50"/>
      <c r="M32" s="51"/>
      <c r="N32" s="75">
        <f t="shared" si="75"/>
        <v>0</v>
      </c>
      <c r="O32" s="50"/>
      <c r="P32" s="51"/>
      <c r="Q32" s="75">
        <f t="shared" si="76"/>
        <v>0</v>
      </c>
      <c r="R32" s="75">
        <f t="shared" si="77"/>
        <v>0</v>
      </c>
      <c r="S32" s="85">
        <f t="shared" si="78"/>
        <v>0</v>
      </c>
      <c r="T32" s="75" t="str">
        <f t="shared" si="109"/>
        <v/>
      </c>
      <c r="U32" s="75" t="str">
        <f t="shared" si="79"/>
        <v/>
      </c>
      <c r="V32" s="88">
        <f t="shared" si="80"/>
        <v>0</v>
      </c>
      <c r="W32" s="75" t="str">
        <f t="shared" si="110"/>
        <v/>
      </c>
      <c r="X32" s="85" t="str">
        <f t="shared" si="111"/>
        <v/>
      </c>
      <c r="Y32" s="75" t="str">
        <f t="shared" si="81"/>
        <v/>
      </c>
      <c r="Z32" s="88">
        <f t="shared" si="82"/>
        <v>0</v>
      </c>
      <c r="AA32" s="75" t="str">
        <f t="shared" si="112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46073</v>
      </c>
      <c r="B33" s="48"/>
      <c r="C33" s="49"/>
      <c r="D33" s="42"/>
      <c r="E33" s="50"/>
      <c r="F33" s="51"/>
      <c r="G33" s="75">
        <f t="shared" si="72"/>
        <v>0</v>
      </c>
      <c r="H33" s="50"/>
      <c r="I33" s="51"/>
      <c r="J33" s="75">
        <f t="shared" si="73"/>
        <v>0</v>
      </c>
      <c r="K33" s="75">
        <f t="shared" si="74"/>
        <v>0</v>
      </c>
      <c r="L33" s="50"/>
      <c r="M33" s="51"/>
      <c r="N33" s="75">
        <f t="shared" si="75"/>
        <v>0</v>
      </c>
      <c r="O33" s="50"/>
      <c r="P33" s="51"/>
      <c r="Q33" s="75">
        <f t="shared" si="76"/>
        <v>0</v>
      </c>
      <c r="R33" s="75">
        <f t="shared" si="77"/>
        <v>0</v>
      </c>
      <c r="S33" s="85">
        <f t="shared" si="78"/>
        <v>0</v>
      </c>
      <c r="T33" s="75" t="str">
        <f t="shared" si="109"/>
        <v/>
      </c>
      <c r="U33" s="75" t="str">
        <f t="shared" si="79"/>
        <v/>
      </c>
      <c r="V33" s="88">
        <f t="shared" si="80"/>
        <v>0</v>
      </c>
      <c r="W33" s="75" t="str">
        <f t="shared" si="110"/>
        <v/>
      </c>
      <c r="X33" s="85" t="str">
        <f t="shared" si="111"/>
        <v/>
      </c>
      <c r="Y33" s="75" t="str">
        <f t="shared" si="81"/>
        <v/>
      </c>
      <c r="Z33" s="88">
        <f t="shared" si="82"/>
        <v>0</v>
      </c>
      <c r="AA33" s="75" t="str">
        <f t="shared" si="112"/>
        <v/>
      </c>
      <c r="AC33" s="58" t="s">
        <v>37</v>
      </c>
      <c r="AD33" s="58"/>
      <c r="AE33" s="60">
        <f>IF($AE$5-(COUNTIF(B$14:B$44,"f")+($AE$5-Jan!AE33))&gt;-1,Jan!AE33-COUNTIF(B$14:B$44,"f"),0)</f>
        <v>25</v>
      </c>
    </row>
    <row r="34" spans="1:31" s="11" customFormat="1" ht="14.25" customHeight="1" x14ac:dyDescent="0.35">
      <c r="A34" s="40">
        <v>46074</v>
      </c>
      <c r="B34" s="41"/>
      <c r="C34" s="42"/>
      <c r="D34" s="42"/>
      <c r="E34" s="43"/>
      <c r="F34" s="44"/>
      <c r="G34" s="75">
        <f t="shared" ref="G34" si="113">IF(E34="",0,CONCATENATE(E34,":",F34))</f>
        <v>0</v>
      </c>
      <c r="H34" s="43"/>
      <c r="I34" s="44"/>
      <c r="J34" s="75">
        <f t="shared" ref="J34" si="114">IF(H34="",0,CONCATENATE(H34,":",I34))</f>
        <v>0</v>
      </c>
      <c r="K34" s="79">
        <f t="shared" ref="K34" si="115">J34-G34</f>
        <v>0</v>
      </c>
      <c r="L34" s="43"/>
      <c r="M34" s="44"/>
      <c r="N34" s="75">
        <f t="shared" ref="N34" si="116">IF(L34="",0,CONCATENATE(L34,":",M34))</f>
        <v>0</v>
      </c>
      <c r="O34" s="43"/>
      <c r="P34" s="44"/>
      <c r="Q34" s="75">
        <f t="shared" ref="Q34" si="117">IF(O34="",0,CONCATENATE(O34,":",P34))</f>
        <v>0</v>
      </c>
      <c r="R34" s="79">
        <f t="shared" ref="R34" si="118">Q34-N34</f>
        <v>0</v>
      </c>
      <c r="S34" s="79">
        <f t="shared" ref="S34" si="119">K34+R34</f>
        <v>0</v>
      </c>
      <c r="T34" s="79" t="str">
        <f t="shared" si="56"/>
        <v/>
      </c>
      <c r="U34" s="79" t="str">
        <f t="shared" ref="U34" si="120">IF(T34&gt;0,T34,0)</f>
        <v/>
      </c>
      <c r="V34" s="87">
        <f t="shared" ref="V34" si="121">IF(T34&lt;0,T34*(-1),0)</f>
        <v>0</v>
      </c>
      <c r="W34" s="79" t="str">
        <f t="shared" si="59"/>
        <v/>
      </c>
      <c r="X34" s="79" t="str">
        <f t="shared" si="60"/>
        <v/>
      </c>
      <c r="Y34" s="79" t="str">
        <f t="shared" ref="Y34" si="122">IF(X34&gt;0,X34,0)</f>
        <v/>
      </c>
      <c r="Z34" s="79">
        <f t="shared" ref="Z34" si="123">IF(X34&lt;0,X34*(-1),0)</f>
        <v>0</v>
      </c>
      <c r="AA34" s="79" t="str">
        <f t="shared" si="63"/>
        <v/>
      </c>
      <c r="AC34" s="61" t="s">
        <v>38</v>
      </c>
      <c r="AD34" s="61"/>
      <c r="AE34" s="46">
        <f>IF(Jan!AE34&gt;0,Jan!AE34+COUNTIF(B$14:B$44,"f"),IF(COUNTIF(B$14:B$44,"f")&gt;Jan!AE33,COUNTIF(B$14:B$44,"f")-Jan!AE33,0))</f>
        <v>0</v>
      </c>
    </row>
    <row r="35" spans="1:31" s="11" customFormat="1" ht="14.25" customHeight="1" x14ac:dyDescent="0.35">
      <c r="A35" s="40">
        <v>46075</v>
      </c>
      <c r="B35" s="41"/>
      <c r="C35" s="42"/>
      <c r="D35" s="42"/>
      <c r="E35" s="43"/>
      <c r="F35" s="44"/>
      <c r="G35" s="75">
        <f t="shared" si="72"/>
        <v>0</v>
      </c>
      <c r="H35" s="43"/>
      <c r="I35" s="44"/>
      <c r="J35" s="75">
        <f t="shared" si="73"/>
        <v>0</v>
      </c>
      <c r="K35" s="79">
        <f t="shared" si="74"/>
        <v>0</v>
      </c>
      <c r="L35" s="43"/>
      <c r="M35" s="44"/>
      <c r="N35" s="75">
        <f t="shared" si="75"/>
        <v>0</v>
      </c>
      <c r="O35" s="43"/>
      <c r="P35" s="44"/>
      <c r="Q35" s="75">
        <f t="shared" si="76"/>
        <v>0</v>
      </c>
      <c r="R35" s="79">
        <f t="shared" si="77"/>
        <v>0</v>
      </c>
      <c r="S35" s="79">
        <f t="shared" si="78"/>
        <v>0</v>
      </c>
      <c r="T35" s="79" t="str">
        <f t="shared" si="56"/>
        <v/>
      </c>
      <c r="U35" s="79" t="str">
        <f t="shared" si="79"/>
        <v/>
      </c>
      <c r="V35" s="87">
        <f t="shared" si="80"/>
        <v>0</v>
      </c>
      <c r="W35" s="79" t="str">
        <f t="shared" si="59"/>
        <v/>
      </c>
      <c r="X35" s="79" t="str">
        <f t="shared" si="60"/>
        <v/>
      </c>
      <c r="Y35" s="79" t="str">
        <f t="shared" si="81"/>
        <v/>
      </c>
      <c r="Z35" s="79">
        <f t="shared" si="82"/>
        <v>0</v>
      </c>
      <c r="AA35" s="79" t="str">
        <f t="shared" si="63"/>
        <v/>
      </c>
      <c r="AC35" s="58" t="s">
        <v>39</v>
      </c>
      <c r="AD35" s="58"/>
      <c r="AE35" s="60">
        <f>IF($AE$6-(COUNTIF(B$14:B$44,"s")+($AE$6-Jan!AE35))&gt;-1,Jan!AE35-COUNTIF(B$14:B$44,"s"),0)</f>
        <v>0</v>
      </c>
    </row>
    <row r="36" spans="1:31" s="11" customFormat="1" ht="14.25" customHeight="1" x14ac:dyDescent="0.35">
      <c r="A36" s="47">
        <v>46076</v>
      </c>
      <c r="B36" s="48"/>
      <c r="C36" s="49"/>
      <c r="D36" s="42"/>
      <c r="E36" s="50"/>
      <c r="F36" s="51"/>
      <c r="G36" s="75">
        <f t="shared" ref="G36" si="124">IF(E36="",0,CONCATENATE(E36,":",F36))</f>
        <v>0</v>
      </c>
      <c r="H36" s="50"/>
      <c r="I36" s="51"/>
      <c r="J36" s="75">
        <f t="shared" ref="J36" si="125">IF(H36="",0,CONCATENATE(H36,":",I36))</f>
        <v>0</v>
      </c>
      <c r="K36" s="75">
        <f t="shared" ref="K36" si="126">J36-G36</f>
        <v>0</v>
      </c>
      <c r="L36" s="50"/>
      <c r="M36" s="51"/>
      <c r="N36" s="75">
        <f t="shared" ref="N36" si="127">IF(L36="",0,CONCATENATE(L36,":",M36))</f>
        <v>0</v>
      </c>
      <c r="O36" s="50"/>
      <c r="P36" s="51"/>
      <c r="Q36" s="75">
        <f t="shared" ref="Q36" si="128">IF(O36="",0,CONCATENATE(O36,":",P36))</f>
        <v>0</v>
      </c>
      <c r="R36" s="75">
        <f t="shared" ref="R36" si="129">Q36-N36</f>
        <v>0</v>
      </c>
      <c r="S36" s="85">
        <f t="shared" ref="S36" si="130">K36+R36</f>
        <v>0</v>
      </c>
      <c r="T36" s="75" t="str">
        <f t="shared" ref="T36" si="131">IF(B36="av",($E$7)*(-1),IF(B36="df",($E$7)*(-1),IF(D36="X","",IF(B36="sd",ROUND(S36-($E$7*(1-$AE$4)),10),IF(S36=0,"",ROUND(S36-$E$7,10))))))</f>
        <v/>
      </c>
      <c r="U36" s="75" t="str">
        <f t="shared" ref="U36" si="132">IF(T36&gt;0,T36,0)</f>
        <v/>
      </c>
      <c r="V36" s="88">
        <f t="shared" ref="V36" si="133">IF(T36&lt;0,T36*(-1),0)</f>
        <v>0</v>
      </c>
      <c r="W36" s="75" t="str">
        <f t="shared" ref="W36" si="134">IF(U36=V36,U36,IF(V36&gt;0,V36,U36))</f>
        <v/>
      </c>
      <c r="X36" s="85" t="str">
        <f t="shared" ref="X36" si="135">IF(D36="X",ROUND(S36-$E$7,10),"")</f>
        <v/>
      </c>
      <c r="Y36" s="75" t="str">
        <f t="shared" ref="Y36" si="136">IF(X36&gt;0,X36,0)</f>
        <v/>
      </c>
      <c r="Z36" s="88">
        <f t="shared" ref="Z36" si="137">IF(X36&lt;0,X36*(-1),0)</f>
        <v>0</v>
      </c>
      <c r="AA36" s="75" t="str">
        <f t="shared" ref="AA36" si="138">IF(Y36=Z36,Y36,IF(Z36&gt;0,Z36,Y36))</f>
        <v/>
      </c>
      <c r="AC36" s="58" t="s">
        <v>40</v>
      </c>
      <c r="AD36" s="58"/>
      <c r="AE36" s="46">
        <f>COUNTIF(B$14:B$44,"vp")+Jan!AE36</f>
        <v>0</v>
      </c>
    </row>
    <row r="37" spans="1:31" s="11" customFormat="1" ht="14.25" customHeight="1" x14ac:dyDescent="0.35">
      <c r="A37" s="47">
        <v>46077</v>
      </c>
      <c r="B37" s="48"/>
      <c r="C37" s="49"/>
      <c r="D37" s="42"/>
      <c r="E37" s="50"/>
      <c r="F37" s="51"/>
      <c r="G37" s="75">
        <f t="shared" si="72"/>
        <v>0</v>
      </c>
      <c r="H37" s="50"/>
      <c r="I37" s="51"/>
      <c r="J37" s="75">
        <f t="shared" si="73"/>
        <v>0</v>
      </c>
      <c r="K37" s="75">
        <f t="shared" si="74"/>
        <v>0</v>
      </c>
      <c r="L37" s="50"/>
      <c r="M37" s="51"/>
      <c r="N37" s="75">
        <f t="shared" si="75"/>
        <v>0</v>
      </c>
      <c r="O37" s="50"/>
      <c r="P37" s="51"/>
      <c r="Q37" s="75">
        <f t="shared" si="76"/>
        <v>0</v>
      </c>
      <c r="R37" s="75">
        <f t="shared" si="77"/>
        <v>0</v>
      </c>
      <c r="S37" s="85">
        <f t="shared" si="78"/>
        <v>0</v>
      </c>
      <c r="T37" s="75" t="str">
        <f t="shared" ref="T37:T40" si="139">IF(B37="av",($E$7)*(-1),IF(B37="df",($E$7)*(-1),IF(D37="X","",IF(B37="sd",ROUND(S37-($E$7*(1-$AE$4)),10),IF(S37=0,"",ROUND(S37-$E$7,10))))))</f>
        <v/>
      </c>
      <c r="U37" s="75" t="str">
        <f t="shared" si="79"/>
        <v/>
      </c>
      <c r="V37" s="88">
        <f t="shared" si="80"/>
        <v>0</v>
      </c>
      <c r="W37" s="75" t="str">
        <f t="shared" ref="W37:W40" si="140">IF(U37=V37,U37,IF(V37&gt;0,V37,U37))</f>
        <v/>
      </c>
      <c r="X37" s="85" t="str">
        <f t="shared" ref="X37:X40" si="141">IF(D37="X",ROUND(S37-$E$7,10),"")</f>
        <v/>
      </c>
      <c r="Y37" s="75" t="str">
        <f t="shared" si="81"/>
        <v/>
      </c>
      <c r="Z37" s="88">
        <f t="shared" si="82"/>
        <v>0</v>
      </c>
      <c r="AA37" s="75" t="str">
        <f t="shared" ref="AA37:AA40" si="142">IF(Y37=Z37,Y37,IF(Z37&gt;0,Z37,Y37))</f>
        <v/>
      </c>
      <c r="AC37" s="58" t="s">
        <v>41</v>
      </c>
      <c r="AD37" s="58"/>
      <c r="AE37" s="46">
        <f>COUNTIF(B$14:B$44,"sb")+Jan!AE37</f>
        <v>0</v>
      </c>
    </row>
    <row r="38" spans="1:31" s="11" customFormat="1" ht="14.25" customHeight="1" x14ac:dyDescent="0.35">
      <c r="A38" s="47">
        <v>46078</v>
      </c>
      <c r="B38" s="48"/>
      <c r="C38" s="49"/>
      <c r="D38" s="42"/>
      <c r="E38" s="50"/>
      <c r="F38" s="51"/>
      <c r="G38" s="75">
        <f t="shared" si="72"/>
        <v>0</v>
      </c>
      <c r="H38" s="50"/>
      <c r="I38" s="51"/>
      <c r="J38" s="75">
        <f t="shared" si="73"/>
        <v>0</v>
      </c>
      <c r="K38" s="75">
        <f t="shared" si="74"/>
        <v>0</v>
      </c>
      <c r="L38" s="50"/>
      <c r="M38" s="51"/>
      <c r="N38" s="75">
        <f t="shared" si="75"/>
        <v>0</v>
      </c>
      <c r="O38" s="50"/>
      <c r="P38" s="51"/>
      <c r="Q38" s="75">
        <f t="shared" si="76"/>
        <v>0</v>
      </c>
      <c r="R38" s="75">
        <f t="shared" si="77"/>
        <v>0</v>
      </c>
      <c r="S38" s="85">
        <f t="shared" si="78"/>
        <v>0</v>
      </c>
      <c r="T38" s="75" t="str">
        <f t="shared" si="139"/>
        <v/>
      </c>
      <c r="U38" s="75" t="str">
        <f t="shared" si="79"/>
        <v/>
      </c>
      <c r="V38" s="88">
        <f t="shared" si="80"/>
        <v>0</v>
      </c>
      <c r="W38" s="75" t="str">
        <f t="shared" si="140"/>
        <v/>
      </c>
      <c r="X38" s="85" t="str">
        <f t="shared" si="141"/>
        <v/>
      </c>
      <c r="Y38" s="75" t="str">
        <f t="shared" si="81"/>
        <v/>
      </c>
      <c r="Z38" s="88">
        <f t="shared" si="82"/>
        <v>0</v>
      </c>
      <c r="AA38" s="75" t="str">
        <f t="shared" si="142"/>
        <v/>
      </c>
      <c r="AC38" s="62" t="s">
        <v>42</v>
      </c>
      <c r="AD38" s="62"/>
      <c r="AE38" s="46">
        <f>COUNTIF(B$14:B$44,"sm")+Jan!AE38</f>
        <v>0</v>
      </c>
    </row>
    <row r="39" spans="1:31" s="11" customFormat="1" ht="14.25" customHeight="1" x14ac:dyDescent="0.35">
      <c r="A39" s="47">
        <v>46079</v>
      </c>
      <c r="B39" s="48"/>
      <c r="C39" s="49"/>
      <c r="D39" s="42"/>
      <c r="E39" s="50"/>
      <c r="F39" s="51"/>
      <c r="G39" s="75">
        <f t="shared" si="72"/>
        <v>0</v>
      </c>
      <c r="H39" s="50"/>
      <c r="I39" s="51"/>
      <c r="J39" s="75">
        <f t="shared" si="73"/>
        <v>0</v>
      </c>
      <c r="K39" s="75">
        <f t="shared" si="74"/>
        <v>0</v>
      </c>
      <c r="L39" s="50"/>
      <c r="M39" s="51"/>
      <c r="N39" s="75">
        <f t="shared" si="75"/>
        <v>0</v>
      </c>
      <c r="O39" s="50"/>
      <c r="P39" s="51"/>
      <c r="Q39" s="75">
        <f t="shared" si="76"/>
        <v>0</v>
      </c>
      <c r="R39" s="75">
        <f t="shared" si="77"/>
        <v>0</v>
      </c>
      <c r="S39" s="85">
        <f t="shared" si="78"/>
        <v>0</v>
      </c>
      <c r="T39" s="75" t="str">
        <f t="shared" si="139"/>
        <v/>
      </c>
      <c r="U39" s="75" t="str">
        <f t="shared" si="79"/>
        <v/>
      </c>
      <c r="V39" s="88">
        <f t="shared" si="80"/>
        <v>0</v>
      </c>
      <c r="W39" s="75" t="str">
        <f t="shared" si="140"/>
        <v/>
      </c>
      <c r="X39" s="85" t="str">
        <f t="shared" si="141"/>
        <v/>
      </c>
      <c r="Y39" s="75" t="str">
        <f t="shared" si="81"/>
        <v/>
      </c>
      <c r="Z39" s="88">
        <f t="shared" si="82"/>
        <v>0</v>
      </c>
      <c r="AA39" s="75" t="str">
        <f t="shared" si="142"/>
        <v/>
      </c>
      <c r="AC39" s="62" t="s">
        <v>43</v>
      </c>
      <c r="AD39" s="62"/>
      <c r="AE39" s="46">
        <f>COUNTIF(B$14:B$44,"sd")+Jan!AE39</f>
        <v>0</v>
      </c>
    </row>
    <row r="40" spans="1:31" s="11" customFormat="1" ht="14.25" customHeight="1" x14ac:dyDescent="0.35">
      <c r="A40" s="47">
        <v>46080</v>
      </c>
      <c r="B40" s="48"/>
      <c r="C40" s="49"/>
      <c r="D40" s="42"/>
      <c r="E40" s="50"/>
      <c r="F40" s="51"/>
      <c r="G40" s="75">
        <f t="shared" si="72"/>
        <v>0</v>
      </c>
      <c r="H40" s="50"/>
      <c r="I40" s="51"/>
      <c r="J40" s="75">
        <f t="shared" si="73"/>
        <v>0</v>
      </c>
      <c r="K40" s="75">
        <f t="shared" si="74"/>
        <v>0</v>
      </c>
      <c r="L40" s="50"/>
      <c r="M40" s="51"/>
      <c r="N40" s="75">
        <f t="shared" si="75"/>
        <v>0</v>
      </c>
      <c r="O40" s="50"/>
      <c r="P40" s="51"/>
      <c r="Q40" s="75">
        <f t="shared" si="76"/>
        <v>0</v>
      </c>
      <c r="R40" s="75">
        <f t="shared" si="77"/>
        <v>0</v>
      </c>
      <c r="S40" s="85">
        <f t="shared" si="78"/>
        <v>0</v>
      </c>
      <c r="T40" s="75" t="str">
        <f t="shared" si="139"/>
        <v/>
      </c>
      <c r="U40" s="75" t="str">
        <f t="shared" si="79"/>
        <v/>
      </c>
      <c r="V40" s="88">
        <f t="shared" si="80"/>
        <v>0</v>
      </c>
      <c r="W40" s="75" t="str">
        <f t="shared" si="140"/>
        <v/>
      </c>
      <c r="X40" s="85" t="str">
        <f t="shared" si="141"/>
        <v/>
      </c>
      <c r="Y40" s="75" t="str">
        <f t="shared" si="81"/>
        <v/>
      </c>
      <c r="Z40" s="88">
        <f t="shared" si="82"/>
        <v>0</v>
      </c>
      <c r="AA40" s="75" t="str">
        <f t="shared" si="142"/>
        <v/>
      </c>
      <c r="AC40" s="62" t="s">
        <v>44</v>
      </c>
      <c r="AD40" s="62"/>
      <c r="AE40" s="46">
        <f>COUNTIF(B$14:B$44,"se")+Jan!AE40</f>
        <v>0</v>
      </c>
    </row>
    <row r="41" spans="1:31" s="11" customFormat="1" ht="14.25" customHeight="1" x14ac:dyDescent="0.35">
      <c r="A41" s="40">
        <v>46081</v>
      </c>
      <c r="B41" s="41"/>
      <c r="C41" s="42"/>
      <c r="D41" s="42"/>
      <c r="E41" s="43"/>
      <c r="F41" s="44"/>
      <c r="G41" s="75">
        <f t="shared" si="72"/>
        <v>0</v>
      </c>
      <c r="H41" s="43"/>
      <c r="I41" s="44"/>
      <c r="J41" s="75">
        <f t="shared" si="73"/>
        <v>0</v>
      </c>
      <c r="K41" s="79">
        <f t="shared" si="74"/>
        <v>0</v>
      </c>
      <c r="L41" s="43"/>
      <c r="M41" s="44"/>
      <c r="N41" s="75">
        <f t="shared" si="75"/>
        <v>0</v>
      </c>
      <c r="O41" s="43"/>
      <c r="P41" s="44"/>
      <c r="Q41" s="75">
        <f t="shared" si="76"/>
        <v>0</v>
      </c>
      <c r="R41" s="79">
        <f t="shared" si="77"/>
        <v>0</v>
      </c>
      <c r="S41" s="79">
        <f t="shared" si="78"/>
        <v>0</v>
      </c>
      <c r="T41" s="79" t="str">
        <f t="shared" ref="T41" si="143">IF($D41="X","",IF($S41=0,"",ROUND($S41,10)))</f>
        <v/>
      </c>
      <c r="U41" s="79" t="str">
        <f t="shared" si="79"/>
        <v/>
      </c>
      <c r="V41" s="87">
        <f t="shared" si="80"/>
        <v>0</v>
      </c>
      <c r="W41" s="79" t="str">
        <f t="shared" ref="W41" si="144">IF($D41="X","",IF($S41=0,"",ROUND($S41,10)))</f>
        <v/>
      </c>
      <c r="X41" s="79" t="str">
        <f t="shared" ref="X41" si="145">IF($D41="X",ROUND($S41,10),"")</f>
        <v/>
      </c>
      <c r="Y41" s="79" t="str">
        <f t="shared" si="81"/>
        <v/>
      </c>
      <c r="Z41" s="79">
        <f t="shared" si="82"/>
        <v>0</v>
      </c>
      <c r="AA41" s="79" t="str">
        <f t="shared" ref="AA41" si="146">IF($D41="X",ROUND($S41,10),"")</f>
        <v/>
      </c>
      <c r="AC41" s="62" t="s">
        <v>45</v>
      </c>
      <c r="AD41" s="62"/>
      <c r="AE41" s="46">
        <f>COUNTIF(B$14:B$44,"df")+Jan!AE41</f>
        <v>0</v>
      </c>
    </row>
    <row r="42" spans="1:31" s="11" customFormat="1" ht="14.25" customHeight="1" x14ac:dyDescent="0.35">
      <c r="A42" s="47"/>
      <c r="B42" s="48"/>
      <c r="C42" s="49"/>
      <c r="D42" s="42"/>
      <c r="E42" s="50"/>
      <c r="F42" s="51"/>
      <c r="G42" s="75">
        <f t="shared" ref="G42" si="147">IF(E42="",0,CONCATENATE(E42,":",F42))</f>
        <v>0</v>
      </c>
      <c r="H42" s="50"/>
      <c r="I42" s="51"/>
      <c r="J42" s="75">
        <f t="shared" ref="J42" si="148">IF(H42="",0,CONCATENATE(H42,":",I42))</f>
        <v>0</v>
      </c>
      <c r="K42" s="75">
        <f t="shared" ref="K42" si="149">J42-G42</f>
        <v>0</v>
      </c>
      <c r="L42" s="50"/>
      <c r="M42" s="51"/>
      <c r="N42" s="75">
        <f t="shared" ref="N42" si="150">IF(L42="",0,CONCATENATE(L42,":",M42))</f>
        <v>0</v>
      </c>
      <c r="O42" s="50"/>
      <c r="P42" s="51"/>
      <c r="Q42" s="75">
        <f t="shared" ref="Q42" si="151">IF(O42="",0,CONCATENATE(O42,":",P42))</f>
        <v>0</v>
      </c>
      <c r="R42" s="75">
        <f t="shared" ref="R42" si="152">Q42-N42</f>
        <v>0</v>
      </c>
      <c r="S42" s="85">
        <f t="shared" ref="S42" si="153">K42+R42</f>
        <v>0</v>
      </c>
      <c r="T42" s="75" t="str">
        <f>IF(B42="av",($E$7)*(-1),IF(B42="df",($E$7)*(-1),IF(D42="X","",IF(B42="sd",ROUND(S42-($E$7*(1-$AE$4)),10),IF(S42=0,"",ROUND(S42-$E$7,10))))))</f>
        <v/>
      </c>
      <c r="U42" s="75" t="str">
        <f t="shared" ref="U42" si="154">IF(T42&gt;0,T42,0)</f>
        <v/>
      </c>
      <c r="V42" s="88">
        <f t="shared" ref="V42" si="155">IF(T42&lt;0,T42*(-1),0)</f>
        <v>0</v>
      </c>
      <c r="W42" s="75" t="str">
        <f>IF(U42=V42,U42,IF(V42&gt;0,V42,U42))</f>
        <v/>
      </c>
      <c r="X42" s="85" t="str">
        <f>IF(D42="X",ROUND(S42-$E$7,10),"")</f>
        <v/>
      </c>
      <c r="Y42" s="75" t="str">
        <f t="shared" ref="Y42" si="156">IF(X42&gt;0,X42,0)</f>
        <v/>
      </c>
      <c r="Z42" s="88">
        <f t="shared" ref="Z42" si="157">IF(X42&lt;0,X42*(-1),0)</f>
        <v>0</v>
      </c>
      <c r="AA42" s="75" t="str">
        <f>IF(Y42=Z42,Y42,IF(Z42&gt;0,Z42,Y42))</f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/>
      <c r="B43" s="48"/>
      <c r="C43" s="49"/>
      <c r="D43" s="42"/>
      <c r="E43" s="50"/>
      <c r="F43" s="51"/>
      <c r="G43" s="75">
        <f t="shared" ref="G43:G44" si="158">IF(E43="",0,CONCATENATE(E43,":",F43))</f>
        <v>0</v>
      </c>
      <c r="H43" s="50"/>
      <c r="I43" s="51"/>
      <c r="J43" s="75">
        <f t="shared" ref="J43:J44" si="159">IF(H43="",0,CONCATENATE(H43,":",I43))</f>
        <v>0</v>
      </c>
      <c r="K43" s="75">
        <f t="shared" ref="K43:K44" si="160">J43-G43</f>
        <v>0</v>
      </c>
      <c r="L43" s="50"/>
      <c r="M43" s="51"/>
      <c r="N43" s="75">
        <f t="shared" ref="N43:N44" si="161">IF(L43="",0,CONCATENATE(L43,":",M43))</f>
        <v>0</v>
      </c>
      <c r="O43" s="50"/>
      <c r="P43" s="51"/>
      <c r="Q43" s="75">
        <f t="shared" ref="Q43:Q44" si="162">IF(O43="",0,CONCATENATE(O43,":",P43))</f>
        <v>0</v>
      </c>
      <c r="R43" s="75">
        <f t="shared" ref="R43:R44" si="163">Q43-N43</f>
        <v>0</v>
      </c>
      <c r="S43" s="75">
        <f t="shared" ref="S43:S44" si="164">K43+R43</f>
        <v>0</v>
      </c>
      <c r="T43" s="75" t="str">
        <f t="shared" ref="T43:T44" si="165">IF(B43="av",($E$8)*(-1),IF(B43="df",($E$8)*(-1),IF(D43="X","",IF(B43="sd",ROUND(S43-($E$8*(1-$AE$4)),10),IF(S43=0,"",ROUND(S43-$E$8,10))))))</f>
        <v/>
      </c>
      <c r="U43" s="75" t="str">
        <f t="shared" ref="U43:U44" si="166">IF(T43&gt;0,T43,0)</f>
        <v/>
      </c>
      <c r="V43" s="88">
        <f t="shared" ref="V43:V44" si="167">IF(T43&lt;0,T43*(-1),0)</f>
        <v>0</v>
      </c>
      <c r="W43" s="75" t="str">
        <f t="shared" ref="W43:W44" si="168">IF(U43=V43,U43,IF(V43&gt;0,V43,U43))</f>
        <v/>
      </c>
      <c r="X43" s="85" t="str">
        <f t="shared" ref="X43:X44" si="169">IF(D43="X",ROUND(S43-$E$8,10),"")</f>
        <v/>
      </c>
      <c r="Y43" s="75" t="str">
        <f t="shared" ref="Y43:Y44" si="170">IF(X43&gt;0,X43,0)</f>
        <v/>
      </c>
      <c r="Z43" s="88">
        <f t="shared" ref="Z43:Z44" si="171">IF(X43&lt;0,X43*(-1),0)</f>
        <v>0</v>
      </c>
      <c r="AA43" s="75" t="str">
        <f t="shared" ref="AA43:AA44" si="172">IF(Y43=Z43,Y43,IF(Z43&gt;0,Z43,Y43))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/>
      <c r="B44" s="48"/>
      <c r="C44" s="49"/>
      <c r="D44" s="42"/>
      <c r="E44" s="50"/>
      <c r="F44" s="51"/>
      <c r="G44" s="75">
        <f t="shared" si="158"/>
        <v>0</v>
      </c>
      <c r="H44" s="50"/>
      <c r="I44" s="51"/>
      <c r="J44" s="75">
        <f t="shared" si="159"/>
        <v>0</v>
      </c>
      <c r="K44" s="75">
        <f t="shared" si="160"/>
        <v>0</v>
      </c>
      <c r="L44" s="50"/>
      <c r="M44" s="51"/>
      <c r="N44" s="75">
        <f t="shared" si="161"/>
        <v>0</v>
      </c>
      <c r="O44" s="50"/>
      <c r="P44" s="51"/>
      <c r="Q44" s="75">
        <f t="shared" si="162"/>
        <v>0</v>
      </c>
      <c r="R44" s="75">
        <f t="shared" si="163"/>
        <v>0</v>
      </c>
      <c r="S44" s="75">
        <f t="shared" si="164"/>
        <v>0</v>
      </c>
      <c r="T44" s="75" t="str">
        <f t="shared" si="165"/>
        <v/>
      </c>
      <c r="U44" s="75" t="str">
        <f t="shared" si="166"/>
        <v/>
      </c>
      <c r="V44" s="88">
        <f t="shared" si="167"/>
        <v>0</v>
      </c>
      <c r="W44" s="75" t="str">
        <f t="shared" si="168"/>
        <v/>
      </c>
      <c r="X44" s="85" t="str">
        <f t="shared" si="169"/>
        <v/>
      </c>
      <c r="Y44" s="75" t="str">
        <f t="shared" si="170"/>
        <v/>
      </c>
      <c r="Z44" s="88">
        <f t="shared" si="171"/>
        <v>0</v>
      </c>
      <c r="AA44" s="75" t="str">
        <f t="shared" si="172"/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77" priority="43" stopIfTrue="1">
      <formula>$U$45-$V$45&lt;0</formula>
    </cfRule>
  </conditionalFormatting>
  <conditionalFormatting sqref="W15:W19 W22:W26 W29:W33">
    <cfRule type="cellIs" dxfId="76" priority="27" stopIfTrue="1" operator="equal">
      <formula>$U15</formula>
    </cfRule>
    <cfRule type="cellIs" dxfId="75" priority="28" stopIfTrue="1" operator="equal">
      <formula>$V15</formula>
    </cfRule>
  </conditionalFormatting>
  <conditionalFormatting sqref="W36:W40 W42:W44">
    <cfRule type="cellIs" dxfId="74" priority="11" stopIfTrue="1" operator="equal">
      <formula>$U36</formula>
    </cfRule>
    <cfRule type="cellIs" dxfId="73" priority="12" stopIfTrue="1" operator="equal">
      <formula>$V36</formula>
    </cfRule>
  </conditionalFormatting>
  <conditionalFormatting sqref="W45 AA45">
    <cfRule type="expression" dxfId="72" priority="40" stopIfTrue="1">
      <formula>V$45&gt;U$45</formula>
    </cfRule>
  </conditionalFormatting>
  <conditionalFormatting sqref="AA15:AA19 AA22:AA26 AA29:AA33">
    <cfRule type="cellIs" dxfId="71" priority="25" stopIfTrue="1" operator="equal">
      <formula>$Y15</formula>
    </cfRule>
    <cfRule type="cellIs" dxfId="70" priority="26" stopIfTrue="1" operator="equal">
      <formula>$Z15</formula>
    </cfRule>
  </conditionalFormatting>
  <conditionalFormatting sqref="AA36:AA40 AA42:AA44">
    <cfRule type="cellIs" dxfId="69" priority="9" stopIfTrue="1" operator="equal">
      <formula>$Y36</formula>
    </cfRule>
    <cfRule type="cellIs" dxfId="68" priority="10" stopIfTrue="1" operator="equal">
      <formula>$Z36</formula>
    </cfRule>
  </conditionalFormatting>
  <conditionalFormatting sqref="AE15:AE17 AE28:AE29">
    <cfRule type="expression" dxfId="67" priority="39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122"/>
  <sheetViews>
    <sheetView workbookViewId="0">
      <selection activeCell="E15" sqref="E15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77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IF(Feb!AE5="","",Feb!AE5)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hidden="1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hidden="1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hidden="1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hidden="1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hidden="1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0">
        <v>46082</v>
      </c>
      <c r="B14" s="41"/>
      <c r="C14" s="42"/>
      <c r="D14" s="42"/>
      <c r="E14" s="43"/>
      <c r="F14" s="44"/>
      <c r="G14" s="75">
        <f t="shared" ref="G14:G15" si="0">IF(E14="",0,CONCATENATE(E14,":",F14))</f>
        <v>0</v>
      </c>
      <c r="H14" s="43"/>
      <c r="I14" s="44"/>
      <c r="J14" s="75">
        <f t="shared" ref="J14:J15" si="1">IF(H14="",0,CONCATENATE(H14,":",I14))</f>
        <v>0</v>
      </c>
      <c r="K14" s="79">
        <f t="shared" ref="K14:K15" si="2">J14-G14</f>
        <v>0</v>
      </c>
      <c r="L14" s="43"/>
      <c r="M14" s="44"/>
      <c r="N14" s="75">
        <f t="shared" ref="N14:N15" si="3">IF(L14="",0,CONCATENATE(L14,":",M14))</f>
        <v>0</v>
      </c>
      <c r="O14" s="43"/>
      <c r="P14" s="44"/>
      <c r="Q14" s="75">
        <f t="shared" ref="Q14:Q15" si="4">IF(O14="",0,CONCATENATE(O14,":",P14))</f>
        <v>0</v>
      </c>
      <c r="R14" s="79">
        <f t="shared" ref="R14:R15" si="5">Q14-N14</f>
        <v>0</v>
      </c>
      <c r="S14" s="79">
        <f t="shared" ref="S14:S15" si="6">K14+R14</f>
        <v>0</v>
      </c>
      <c r="T14" s="79" t="str">
        <f t="shared" ref="T14" si="7">IF($D14="X","",IF($S14=0,"",ROUND($S14,10)))</f>
        <v/>
      </c>
      <c r="U14" s="79" t="str">
        <f t="shared" ref="U14:U15" si="8">IF(T14&gt;0,T14,0)</f>
        <v/>
      </c>
      <c r="V14" s="87">
        <f t="shared" ref="V14:V15" si="9">IF(T14&lt;0,T14*(-1),0)</f>
        <v>0</v>
      </c>
      <c r="W14" s="79" t="str">
        <f t="shared" ref="W14" si="10">IF($D14="X","",IF($S14=0,"",ROUND($S14,10)))</f>
        <v/>
      </c>
      <c r="X14" s="79" t="str">
        <f t="shared" ref="X14" si="11">IF($D14="X",ROUND($S14,10),"")</f>
        <v/>
      </c>
      <c r="Y14" s="79" t="str">
        <f t="shared" ref="Y14:Y15" si="12">IF(X14&gt;0,X14,0)</f>
        <v/>
      </c>
      <c r="Z14" s="79">
        <f t="shared" ref="Z14:Z15" si="13">IF(X14&lt;0,X14*(-1),0)</f>
        <v>0</v>
      </c>
      <c r="AA14" s="79" t="str">
        <f t="shared" ref="AA14" si="14">IF($D14="X",ROUND($S14,10),"")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7">
        <v>46083</v>
      </c>
      <c r="B15" s="48"/>
      <c r="C15" s="49"/>
      <c r="D15" s="42"/>
      <c r="E15" s="50"/>
      <c r="F15" s="51"/>
      <c r="G15" s="75">
        <f t="shared" si="0"/>
        <v>0</v>
      </c>
      <c r="H15" s="50"/>
      <c r="I15" s="51"/>
      <c r="J15" s="75">
        <f t="shared" si="1"/>
        <v>0</v>
      </c>
      <c r="K15" s="75">
        <f t="shared" si="2"/>
        <v>0</v>
      </c>
      <c r="L15" s="50"/>
      <c r="M15" s="51"/>
      <c r="N15" s="75">
        <f t="shared" si="3"/>
        <v>0</v>
      </c>
      <c r="O15" s="50"/>
      <c r="P15" s="51"/>
      <c r="Q15" s="75">
        <f t="shared" si="4"/>
        <v>0</v>
      </c>
      <c r="R15" s="75">
        <f t="shared" si="5"/>
        <v>0</v>
      </c>
      <c r="S15" s="85">
        <f t="shared" si="6"/>
        <v>0</v>
      </c>
      <c r="T15" s="75" t="str">
        <f t="shared" ref="T15" si="15">IF(B15="av",($E$7)*(-1),IF(B15="df",($E$7)*(-1),IF(D15="X","",IF(B15="sd",ROUND(S15-($E$7*(1-$AE$4)),10),IF(S15=0,"",ROUND(S15-$E$7,10))))))</f>
        <v/>
      </c>
      <c r="U15" s="75" t="str">
        <f t="shared" si="8"/>
        <v/>
      </c>
      <c r="V15" s="88">
        <f t="shared" si="9"/>
        <v>0</v>
      </c>
      <c r="W15" s="75" t="str">
        <f t="shared" ref="W15" si="16">IF(U15=V15,U15,IF(V15&gt;0,V15,U15))</f>
        <v/>
      </c>
      <c r="X15" s="85" t="str">
        <f t="shared" ref="X15" si="17">IF(D15="X",ROUND(S15-$E$7,10),"")</f>
        <v/>
      </c>
      <c r="Y15" s="75" t="str">
        <f t="shared" si="12"/>
        <v/>
      </c>
      <c r="Z15" s="88">
        <f t="shared" si="13"/>
        <v>0</v>
      </c>
      <c r="AA15" s="75" t="str">
        <f t="shared" ref="AA15" si="18">IF(Y15=Z15,Y15,IF(Z15&gt;0,Z15,Y15))</f>
        <v/>
      </c>
      <c r="AC15" s="45" t="s">
        <v>51</v>
      </c>
      <c r="AD15" s="92">
        <f>Feb!AD17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7">
        <v>46084</v>
      </c>
      <c r="B16" s="48"/>
      <c r="C16" s="49"/>
      <c r="D16" s="42"/>
      <c r="E16" s="50"/>
      <c r="F16" s="51"/>
      <c r="G16" s="75">
        <f t="shared" ref="G16" si="19">IF(E16="",0,CONCATENATE(E16,":",F16))</f>
        <v>0</v>
      </c>
      <c r="H16" s="50"/>
      <c r="I16" s="51"/>
      <c r="J16" s="75">
        <f t="shared" ref="J16" si="20">IF(H16="",0,CONCATENATE(H16,":",I16))</f>
        <v>0</v>
      </c>
      <c r="K16" s="75">
        <f t="shared" ref="K16" si="21">J16-G16</f>
        <v>0</v>
      </c>
      <c r="L16" s="50"/>
      <c r="M16" s="51"/>
      <c r="N16" s="75">
        <f t="shared" ref="N16" si="22">IF(L16="",0,CONCATENATE(L16,":",M16))</f>
        <v>0</v>
      </c>
      <c r="O16" s="50"/>
      <c r="P16" s="51"/>
      <c r="Q16" s="75">
        <f t="shared" ref="Q16" si="23">IF(O16="",0,CONCATENATE(O16,":",P16))</f>
        <v>0</v>
      </c>
      <c r="R16" s="75">
        <f t="shared" ref="R16" si="24">Q16-N16</f>
        <v>0</v>
      </c>
      <c r="S16" s="85">
        <f t="shared" ref="S16" si="25">K16+R16</f>
        <v>0</v>
      </c>
      <c r="T16" s="75" t="str">
        <f t="shared" ref="T16" si="26">IF(B16="av",($E$7)*(-1),IF(B16="df",($E$7)*(-1),IF(D16="X","",IF(B16="sd",ROUND(S16-($E$7*(1-$AE$4)),10),IF(S16=0,"",ROUND(S16-$E$7,10))))))</f>
        <v/>
      </c>
      <c r="U16" s="75" t="str">
        <f t="shared" ref="U16" si="27">IF(T16&gt;0,T16,0)</f>
        <v/>
      </c>
      <c r="V16" s="88">
        <f t="shared" ref="V16" si="28">IF(T16&lt;0,T16*(-1),0)</f>
        <v>0</v>
      </c>
      <c r="W16" s="75" t="str">
        <f t="shared" ref="W16" si="29">IF(U16=V16,U16,IF(V16&gt;0,V16,U16))</f>
        <v/>
      </c>
      <c r="X16" s="85" t="str">
        <f t="shared" ref="X16" si="30">IF(D16="X",ROUND(S16-$E$7,10),"")</f>
        <v/>
      </c>
      <c r="Y16" s="75" t="str">
        <f t="shared" ref="Y16" si="31">IF(X16&gt;0,X16,0)</f>
        <v/>
      </c>
      <c r="Z16" s="88">
        <f t="shared" ref="Z16" si="32">IF(X16&lt;0,X16*(-1),0)</f>
        <v>0</v>
      </c>
      <c r="AA16" s="75" t="str">
        <f t="shared" ref="AA16" si="33">IF(Y16=Z16,Y16,IF(Z16&gt;0,Z16,Y16))</f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7">
        <v>46085</v>
      </c>
      <c r="B17" s="48"/>
      <c r="C17" s="49"/>
      <c r="D17" s="42"/>
      <c r="E17" s="50"/>
      <c r="F17" s="51"/>
      <c r="G17" s="75">
        <f t="shared" ref="G17:G23" si="34">IF(E17="",0,CONCATENATE(E17,":",F17))</f>
        <v>0</v>
      </c>
      <c r="H17" s="50"/>
      <c r="I17" s="51"/>
      <c r="J17" s="75">
        <f t="shared" ref="J17:J23" si="35">IF(H17="",0,CONCATENATE(H17,":",I17))</f>
        <v>0</v>
      </c>
      <c r="K17" s="75">
        <f t="shared" ref="K17:K23" si="36">J17-G17</f>
        <v>0</v>
      </c>
      <c r="L17" s="50"/>
      <c r="M17" s="51"/>
      <c r="N17" s="75">
        <f t="shared" ref="N17:N23" si="37">IF(L17="",0,CONCATENATE(L17,":",M17))</f>
        <v>0</v>
      </c>
      <c r="O17" s="50"/>
      <c r="P17" s="51"/>
      <c r="Q17" s="75">
        <f t="shared" ref="Q17:Q23" si="38">IF(O17="",0,CONCATENATE(O17,":",P17))</f>
        <v>0</v>
      </c>
      <c r="R17" s="75">
        <f t="shared" ref="R17:R23" si="39">Q17-N17</f>
        <v>0</v>
      </c>
      <c r="S17" s="85">
        <f t="shared" ref="S17:S23" si="40">K17+R17</f>
        <v>0</v>
      </c>
      <c r="T17" s="75" t="str">
        <f t="shared" ref="T17:T19" si="41">IF(B17="av",($E$7)*(-1),IF(B17="df",($E$7)*(-1),IF(D17="X","",IF(B17="sd",ROUND(S17-($E$7*(1-$AE$4)),10),IF(S17=0,"",ROUND(S17-$E$7,10))))))</f>
        <v/>
      </c>
      <c r="U17" s="75" t="str">
        <f t="shared" ref="U17:U23" si="42">IF(T17&gt;0,T17,0)</f>
        <v/>
      </c>
      <c r="V17" s="88">
        <f t="shared" ref="V17:V23" si="43">IF(T17&lt;0,T17*(-1),0)</f>
        <v>0</v>
      </c>
      <c r="W17" s="75" t="str">
        <f t="shared" ref="W17:W19" si="44">IF(U17=V17,U17,IF(V17&gt;0,V17,U17))</f>
        <v/>
      </c>
      <c r="X17" s="85" t="str">
        <f t="shared" ref="X17:X19" si="45">IF(D17="X",ROUND(S17-$E$7,10),"")</f>
        <v/>
      </c>
      <c r="Y17" s="75" t="str">
        <f t="shared" ref="Y17:Y23" si="46">IF(X17&gt;0,X17,0)</f>
        <v/>
      </c>
      <c r="Z17" s="88">
        <f t="shared" ref="Z17:Z23" si="47">IF(X17&lt;0,X17*(-1),0)</f>
        <v>0</v>
      </c>
      <c r="AA17" s="75" t="str">
        <f t="shared" ref="AA17:AA19" si="48">IF(Y17=Z17,Y17,IF(Z17&gt;0,Z17,Y17))</f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7">
        <v>46086</v>
      </c>
      <c r="B18" s="48"/>
      <c r="C18" s="49"/>
      <c r="D18" s="42"/>
      <c r="E18" s="50"/>
      <c r="F18" s="51"/>
      <c r="G18" s="75">
        <f t="shared" si="34"/>
        <v>0</v>
      </c>
      <c r="H18" s="50"/>
      <c r="I18" s="51"/>
      <c r="J18" s="75">
        <f t="shared" si="35"/>
        <v>0</v>
      </c>
      <c r="K18" s="75">
        <f t="shared" si="36"/>
        <v>0</v>
      </c>
      <c r="L18" s="50"/>
      <c r="M18" s="51"/>
      <c r="N18" s="75">
        <f t="shared" si="37"/>
        <v>0</v>
      </c>
      <c r="O18" s="50"/>
      <c r="P18" s="51"/>
      <c r="Q18" s="75">
        <f t="shared" si="38"/>
        <v>0</v>
      </c>
      <c r="R18" s="75">
        <f t="shared" si="39"/>
        <v>0</v>
      </c>
      <c r="S18" s="85">
        <f t="shared" si="40"/>
        <v>0</v>
      </c>
      <c r="T18" s="75" t="str">
        <f t="shared" si="41"/>
        <v/>
      </c>
      <c r="U18" s="75" t="str">
        <f t="shared" si="42"/>
        <v/>
      </c>
      <c r="V18" s="88">
        <f t="shared" si="43"/>
        <v>0</v>
      </c>
      <c r="W18" s="75" t="str">
        <f t="shared" si="44"/>
        <v/>
      </c>
      <c r="X18" s="85" t="str">
        <f t="shared" si="45"/>
        <v/>
      </c>
      <c r="Y18" s="75" t="str">
        <f t="shared" si="46"/>
        <v/>
      </c>
      <c r="Z18" s="88">
        <f t="shared" si="47"/>
        <v>0</v>
      </c>
      <c r="AA18" s="75" t="str">
        <f t="shared" si="48"/>
        <v/>
      </c>
      <c r="AC18" s="55"/>
      <c r="AD18" s="55"/>
      <c r="AK18" s="53"/>
    </row>
    <row r="19" spans="1:38" s="11" customFormat="1" ht="14.25" customHeight="1" x14ac:dyDescent="0.35">
      <c r="A19" s="47">
        <v>46087</v>
      </c>
      <c r="B19" s="48"/>
      <c r="C19" s="49"/>
      <c r="D19" s="42"/>
      <c r="E19" s="50"/>
      <c r="F19" s="51"/>
      <c r="G19" s="75">
        <f t="shared" si="34"/>
        <v>0</v>
      </c>
      <c r="H19" s="50"/>
      <c r="I19" s="51"/>
      <c r="J19" s="75">
        <f t="shared" si="35"/>
        <v>0</v>
      </c>
      <c r="K19" s="75">
        <f t="shared" si="36"/>
        <v>0</v>
      </c>
      <c r="L19" s="50"/>
      <c r="M19" s="51"/>
      <c r="N19" s="75">
        <f t="shared" si="37"/>
        <v>0</v>
      </c>
      <c r="O19" s="50"/>
      <c r="P19" s="51"/>
      <c r="Q19" s="75">
        <f t="shared" si="38"/>
        <v>0</v>
      </c>
      <c r="R19" s="75">
        <f t="shared" si="39"/>
        <v>0</v>
      </c>
      <c r="S19" s="85">
        <f t="shared" si="40"/>
        <v>0</v>
      </c>
      <c r="T19" s="75" t="str">
        <f t="shared" si="41"/>
        <v/>
      </c>
      <c r="U19" s="75" t="str">
        <f t="shared" si="42"/>
        <v/>
      </c>
      <c r="V19" s="88">
        <f t="shared" si="43"/>
        <v>0</v>
      </c>
      <c r="W19" s="75" t="str">
        <f t="shared" si="44"/>
        <v/>
      </c>
      <c r="X19" s="85" t="str">
        <f t="shared" si="45"/>
        <v/>
      </c>
      <c r="Y19" s="75" t="str">
        <f t="shared" si="46"/>
        <v/>
      </c>
      <c r="Z19" s="88">
        <f t="shared" si="47"/>
        <v>0</v>
      </c>
      <c r="AA19" s="75" t="str">
        <f t="shared" si="48"/>
        <v/>
      </c>
      <c r="AC19" s="99" t="s">
        <v>27</v>
      </c>
      <c r="AD19" s="94"/>
      <c r="AE19" s="93"/>
      <c r="AK19" s="53"/>
    </row>
    <row r="20" spans="1:38" s="11" customFormat="1" ht="14.25" customHeight="1" x14ac:dyDescent="0.35">
      <c r="A20" s="40">
        <v>46088</v>
      </c>
      <c r="B20" s="41"/>
      <c r="C20" s="42"/>
      <c r="D20" s="42"/>
      <c r="E20" s="43"/>
      <c r="F20" s="44"/>
      <c r="G20" s="75">
        <f t="shared" ref="G20" si="49">IF(E20="",0,CONCATENATE(E20,":",F20))</f>
        <v>0</v>
      </c>
      <c r="H20" s="43"/>
      <c r="I20" s="44"/>
      <c r="J20" s="75">
        <f t="shared" ref="J20" si="50">IF(H20="",0,CONCATENATE(H20,":",I20))</f>
        <v>0</v>
      </c>
      <c r="K20" s="79">
        <f t="shared" ref="K20" si="51">J20-G20</f>
        <v>0</v>
      </c>
      <c r="L20" s="43"/>
      <c r="M20" s="44"/>
      <c r="N20" s="75">
        <f t="shared" ref="N20" si="52">IF(L20="",0,CONCATENATE(L20,":",M20))</f>
        <v>0</v>
      </c>
      <c r="O20" s="43"/>
      <c r="P20" s="44"/>
      <c r="Q20" s="75">
        <f t="shared" ref="Q20" si="53">IF(O20="",0,CONCATENATE(O20,":",P20))</f>
        <v>0</v>
      </c>
      <c r="R20" s="79">
        <f t="shared" ref="R20" si="54">Q20-N20</f>
        <v>0</v>
      </c>
      <c r="S20" s="79">
        <f t="shared" ref="S20" si="55">K20+R20</f>
        <v>0</v>
      </c>
      <c r="T20" s="79" t="str">
        <f t="shared" ref="T20:T42" si="56">IF($D20="X","",IF($S20=0,"",ROUND($S20,10)))</f>
        <v/>
      </c>
      <c r="U20" s="79" t="str">
        <f t="shared" ref="U20" si="57">IF(T20&gt;0,T20,0)</f>
        <v/>
      </c>
      <c r="V20" s="87">
        <f t="shared" ref="V20" si="58">IF(T20&lt;0,T20*(-1),0)</f>
        <v>0</v>
      </c>
      <c r="W20" s="79" t="str">
        <f t="shared" ref="W20:W42" si="59">IF($D20="X","",IF($S20=0,"",ROUND($S20,10)))</f>
        <v/>
      </c>
      <c r="X20" s="79" t="str">
        <f t="shared" ref="X20:X42" si="60">IF($D20="X",ROUND($S20,10),"")</f>
        <v/>
      </c>
      <c r="Y20" s="79" t="str">
        <f t="shared" ref="Y20" si="61">IF(X20&gt;0,X20,0)</f>
        <v/>
      </c>
      <c r="Z20" s="79">
        <f t="shared" ref="Z20" si="62">IF(X20&lt;0,X20*(-1),0)</f>
        <v>0</v>
      </c>
      <c r="AA20" s="79" t="str">
        <f t="shared" ref="AA20:AA42" si="63">IF($D20="X",ROUND($S20,10),"")</f>
        <v/>
      </c>
      <c r="AC20" s="99" t="s">
        <v>28</v>
      </c>
      <c r="AD20" s="94"/>
      <c r="AE20" s="93"/>
      <c r="AL20" s="53"/>
    </row>
    <row r="21" spans="1:38" s="56" customFormat="1" ht="14.25" customHeight="1" x14ac:dyDescent="0.35">
      <c r="A21" s="40">
        <v>46089</v>
      </c>
      <c r="B21" s="41"/>
      <c r="C21" s="42"/>
      <c r="D21" s="42"/>
      <c r="E21" s="43"/>
      <c r="F21" s="44"/>
      <c r="G21" s="75">
        <f t="shared" si="34"/>
        <v>0</v>
      </c>
      <c r="H21" s="43"/>
      <c r="I21" s="44"/>
      <c r="J21" s="75">
        <f t="shared" si="35"/>
        <v>0</v>
      </c>
      <c r="K21" s="79">
        <f t="shared" si="36"/>
        <v>0</v>
      </c>
      <c r="L21" s="43"/>
      <c r="M21" s="44"/>
      <c r="N21" s="75">
        <f t="shared" si="37"/>
        <v>0</v>
      </c>
      <c r="O21" s="43"/>
      <c r="P21" s="44"/>
      <c r="Q21" s="75">
        <f t="shared" si="38"/>
        <v>0</v>
      </c>
      <c r="R21" s="79">
        <f t="shared" si="39"/>
        <v>0</v>
      </c>
      <c r="S21" s="79">
        <f t="shared" si="40"/>
        <v>0</v>
      </c>
      <c r="T21" s="79" t="str">
        <f t="shared" si="56"/>
        <v/>
      </c>
      <c r="U21" s="79" t="str">
        <f t="shared" si="42"/>
        <v/>
      </c>
      <c r="V21" s="87">
        <f t="shared" si="43"/>
        <v>0</v>
      </c>
      <c r="W21" s="79" t="str">
        <f t="shared" si="59"/>
        <v/>
      </c>
      <c r="X21" s="79" t="str">
        <f t="shared" si="60"/>
        <v/>
      </c>
      <c r="Y21" s="79" t="str">
        <f t="shared" si="46"/>
        <v/>
      </c>
      <c r="Z21" s="79">
        <f t="shared" si="47"/>
        <v>0</v>
      </c>
      <c r="AA21" s="79" t="str">
        <f t="shared" si="63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46090</v>
      </c>
      <c r="B22" s="48"/>
      <c r="C22" s="49"/>
      <c r="D22" s="42"/>
      <c r="E22" s="50"/>
      <c r="F22" s="51"/>
      <c r="G22" s="75">
        <f t="shared" si="34"/>
        <v>0</v>
      </c>
      <c r="H22" s="50"/>
      <c r="I22" s="51"/>
      <c r="J22" s="75">
        <f t="shared" si="35"/>
        <v>0</v>
      </c>
      <c r="K22" s="75">
        <f t="shared" si="36"/>
        <v>0</v>
      </c>
      <c r="L22" s="50"/>
      <c r="M22" s="51"/>
      <c r="N22" s="75">
        <f t="shared" si="37"/>
        <v>0</v>
      </c>
      <c r="O22" s="50"/>
      <c r="P22" s="51"/>
      <c r="Q22" s="75">
        <f t="shared" si="38"/>
        <v>0</v>
      </c>
      <c r="R22" s="75">
        <f t="shared" si="39"/>
        <v>0</v>
      </c>
      <c r="S22" s="85">
        <f t="shared" si="40"/>
        <v>0</v>
      </c>
      <c r="T22" s="75" t="str">
        <f t="shared" ref="T22" si="64">IF(B22="av",($E$7)*(-1),IF(B22="df",($E$7)*(-1),IF(D22="X","",IF(B22="sd",ROUND(S22-($E$7*(1-$AE$4)),10),IF(S22=0,"",ROUND(S22-$E$7,10))))))</f>
        <v/>
      </c>
      <c r="U22" s="75" t="str">
        <f t="shared" si="42"/>
        <v/>
      </c>
      <c r="V22" s="88">
        <f t="shared" si="43"/>
        <v>0</v>
      </c>
      <c r="W22" s="75" t="str">
        <f t="shared" ref="W22" si="65">IF(U22=V22,U22,IF(V22&gt;0,V22,U22))</f>
        <v/>
      </c>
      <c r="X22" s="85" t="str">
        <f t="shared" ref="X22" si="66">IF(D22="X",ROUND(S22-$E$7,10),"")</f>
        <v/>
      </c>
      <c r="Y22" s="75" t="str">
        <f t="shared" si="46"/>
        <v/>
      </c>
      <c r="Z22" s="88">
        <f t="shared" si="47"/>
        <v>0</v>
      </c>
      <c r="AA22" s="75" t="str">
        <f t="shared" ref="AA22" si="67">IF(Y22=Z22,Y22,IF(Z22&gt;0,Z22,Y22))</f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46091</v>
      </c>
      <c r="B23" s="48"/>
      <c r="C23" s="49"/>
      <c r="D23" s="42"/>
      <c r="E23" s="50"/>
      <c r="F23" s="51"/>
      <c r="G23" s="75">
        <f t="shared" si="34"/>
        <v>0</v>
      </c>
      <c r="H23" s="50"/>
      <c r="I23" s="51"/>
      <c r="J23" s="75">
        <f t="shared" si="35"/>
        <v>0</v>
      </c>
      <c r="K23" s="75">
        <f t="shared" si="36"/>
        <v>0</v>
      </c>
      <c r="L23" s="50"/>
      <c r="M23" s="51"/>
      <c r="N23" s="75">
        <f t="shared" si="37"/>
        <v>0</v>
      </c>
      <c r="O23" s="50"/>
      <c r="P23" s="51"/>
      <c r="Q23" s="75">
        <f t="shared" si="38"/>
        <v>0</v>
      </c>
      <c r="R23" s="75">
        <f t="shared" si="39"/>
        <v>0</v>
      </c>
      <c r="S23" s="85">
        <f t="shared" si="40"/>
        <v>0</v>
      </c>
      <c r="T23" s="75" t="str">
        <f t="shared" ref="T23:T26" si="68">IF(B23="av",($E$7)*(-1),IF(B23="df",($E$7)*(-1),IF(D23="X","",IF(B23="sd",ROUND(S23-($E$7*(1-$AE$4)),10),IF(S23=0,"",ROUND(S23-$E$7,10))))))</f>
        <v/>
      </c>
      <c r="U23" s="75" t="str">
        <f t="shared" si="42"/>
        <v/>
      </c>
      <c r="V23" s="88">
        <f t="shared" si="43"/>
        <v>0</v>
      </c>
      <c r="W23" s="75" t="str">
        <f t="shared" ref="W23:W26" si="69">IF(U23=V23,U23,IF(V23&gt;0,V23,U23))</f>
        <v/>
      </c>
      <c r="X23" s="85" t="str">
        <f t="shared" ref="X23:X26" si="70">IF(D23="X",ROUND(S23-$E$7,10),"")</f>
        <v/>
      </c>
      <c r="Y23" s="75" t="str">
        <f t="shared" si="46"/>
        <v/>
      </c>
      <c r="Z23" s="88">
        <f t="shared" si="47"/>
        <v>0</v>
      </c>
      <c r="AA23" s="75" t="str">
        <f t="shared" ref="AA23:AA26" si="71">IF(Y23=Z23,Y23,IF(Z23&gt;0,Z23,Y23))</f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7">
        <v>46092</v>
      </c>
      <c r="B24" s="48"/>
      <c r="C24" s="49"/>
      <c r="D24" s="42"/>
      <c r="E24" s="50"/>
      <c r="F24" s="51"/>
      <c r="G24" s="75">
        <f t="shared" ref="G24:G44" si="72">IF(E24="",0,CONCATENATE(E24,":",F24))</f>
        <v>0</v>
      </c>
      <c r="H24" s="50"/>
      <c r="I24" s="51"/>
      <c r="J24" s="75">
        <f t="shared" ref="J24:J44" si="73">IF(H24="",0,CONCATENATE(H24,":",I24))</f>
        <v>0</v>
      </c>
      <c r="K24" s="75">
        <f t="shared" ref="K24:K44" si="74">J24-G24</f>
        <v>0</v>
      </c>
      <c r="L24" s="50"/>
      <c r="M24" s="51"/>
      <c r="N24" s="75">
        <f t="shared" ref="N24:N44" si="75">IF(L24="",0,CONCATENATE(L24,":",M24))</f>
        <v>0</v>
      </c>
      <c r="O24" s="50"/>
      <c r="P24" s="51"/>
      <c r="Q24" s="75">
        <f t="shared" ref="Q24:Q44" si="76">IF(O24="",0,CONCATENATE(O24,":",P24))</f>
        <v>0</v>
      </c>
      <c r="R24" s="75">
        <f t="shared" ref="R24:R44" si="77">Q24-N24</f>
        <v>0</v>
      </c>
      <c r="S24" s="85">
        <f t="shared" ref="S24:S44" si="78">K24+R24</f>
        <v>0</v>
      </c>
      <c r="T24" s="75" t="str">
        <f t="shared" si="68"/>
        <v/>
      </c>
      <c r="U24" s="75" t="str">
        <f t="shared" ref="U24:U44" si="79">IF(T24&gt;0,T24,0)</f>
        <v/>
      </c>
      <c r="V24" s="88">
        <f t="shared" ref="V24:V44" si="80">IF(T24&lt;0,T24*(-1),0)</f>
        <v>0</v>
      </c>
      <c r="W24" s="75" t="str">
        <f t="shared" si="69"/>
        <v/>
      </c>
      <c r="X24" s="85" t="str">
        <f t="shared" si="70"/>
        <v/>
      </c>
      <c r="Y24" s="75" t="str">
        <f t="shared" ref="Y24:Y44" si="81">IF(X24&gt;0,X24,0)</f>
        <v/>
      </c>
      <c r="Z24" s="88">
        <f t="shared" ref="Z24:Z44" si="82">IF(X24&lt;0,X24*(-1),0)</f>
        <v>0</v>
      </c>
      <c r="AA24" s="75" t="str">
        <f t="shared" si="71"/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7">
        <v>46093</v>
      </c>
      <c r="B25" s="48"/>
      <c r="C25" s="49"/>
      <c r="D25" s="42"/>
      <c r="E25" s="50"/>
      <c r="F25" s="51"/>
      <c r="G25" s="75">
        <f t="shared" si="72"/>
        <v>0</v>
      </c>
      <c r="H25" s="50"/>
      <c r="I25" s="51"/>
      <c r="J25" s="75">
        <f t="shared" si="73"/>
        <v>0</v>
      </c>
      <c r="K25" s="75">
        <f t="shared" si="74"/>
        <v>0</v>
      </c>
      <c r="L25" s="50"/>
      <c r="M25" s="51"/>
      <c r="N25" s="75">
        <f t="shared" si="75"/>
        <v>0</v>
      </c>
      <c r="O25" s="50"/>
      <c r="P25" s="51"/>
      <c r="Q25" s="75">
        <f t="shared" si="76"/>
        <v>0</v>
      </c>
      <c r="R25" s="75">
        <f t="shared" si="77"/>
        <v>0</v>
      </c>
      <c r="S25" s="85">
        <f t="shared" si="78"/>
        <v>0</v>
      </c>
      <c r="T25" s="75" t="str">
        <f t="shared" si="68"/>
        <v/>
      </c>
      <c r="U25" s="75" t="str">
        <f t="shared" si="79"/>
        <v/>
      </c>
      <c r="V25" s="88">
        <f t="shared" si="80"/>
        <v>0</v>
      </c>
      <c r="W25" s="75" t="str">
        <f t="shared" si="69"/>
        <v/>
      </c>
      <c r="X25" s="85" t="str">
        <f t="shared" si="70"/>
        <v/>
      </c>
      <c r="Y25" s="75" t="str">
        <f t="shared" si="81"/>
        <v/>
      </c>
      <c r="Z25" s="88">
        <f t="shared" si="82"/>
        <v>0</v>
      </c>
      <c r="AA25" s="75" t="str">
        <f t="shared" si="71"/>
        <v/>
      </c>
      <c r="AC25" s="45" t="s">
        <v>32</v>
      </c>
      <c r="AD25" s="45"/>
      <c r="AE25" s="46">
        <f>AE23+(AE24*0.5)+Feb!AE25</f>
        <v>0</v>
      </c>
    </row>
    <row r="26" spans="1:38" s="11" customFormat="1" ht="14.25" customHeight="1" x14ac:dyDescent="0.35">
      <c r="A26" s="47">
        <v>46094</v>
      </c>
      <c r="B26" s="48"/>
      <c r="C26" s="49"/>
      <c r="D26" s="42"/>
      <c r="E26" s="50"/>
      <c r="F26" s="51"/>
      <c r="G26" s="75">
        <f t="shared" si="72"/>
        <v>0</v>
      </c>
      <c r="H26" s="50"/>
      <c r="I26" s="51"/>
      <c r="J26" s="75">
        <f t="shared" si="73"/>
        <v>0</v>
      </c>
      <c r="K26" s="75">
        <f t="shared" si="74"/>
        <v>0</v>
      </c>
      <c r="L26" s="50"/>
      <c r="M26" s="51"/>
      <c r="N26" s="75">
        <f t="shared" si="75"/>
        <v>0</v>
      </c>
      <c r="O26" s="50"/>
      <c r="P26" s="51"/>
      <c r="Q26" s="75">
        <f t="shared" si="76"/>
        <v>0</v>
      </c>
      <c r="R26" s="75">
        <f t="shared" si="77"/>
        <v>0</v>
      </c>
      <c r="S26" s="85">
        <f t="shared" si="78"/>
        <v>0</v>
      </c>
      <c r="T26" s="75" t="str">
        <f t="shared" si="68"/>
        <v/>
      </c>
      <c r="U26" s="75" t="str">
        <f t="shared" si="79"/>
        <v/>
      </c>
      <c r="V26" s="88">
        <f t="shared" si="80"/>
        <v>0</v>
      </c>
      <c r="W26" s="75" t="str">
        <f t="shared" si="69"/>
        <v/>
      </c>
      <c r="X26" s="85" t="str">
        <f t="shared" si="70"/>
        <v/>
      </c>
      <c r="Y26" s="75" t="str">
        <f t="shared" si="81"/>
        <v/>
      </c>
      <c r="Z26" s="88">
        <f t="shared" si="82"/>
        <v>0</v>
      </c>
      <c r="AA26" s="75" t="str">
        <f t="shared" si="71"/>
        <v/>
      </c>
      <c r="AE26" s="25"/>
    </row>
    <row r="27" spans="1:38" s="11" customFormat="1" ht="14.25" customHeight="1" x14ac:dyDescent="0.35">
      <c r="A27" s="40">
        <v>46095</v>
      </c>
      <c r="B27" s="41"/>
      <c r="C27" s="42"/>
      <c r="D27" s="42"/>
      <c r="E27" s="43"/>
      <c r="F27" s="44"/>
      <c r="G27" s="75">
        <f t="shared" ref="G27" si="83">IF(E27="",0,CONCATENATE(E27,":",F27))</f>
        <v>0</v>
      </c>
      <c r="H27" s="43"/>
      <c r="I27" s="44"/>
      <c r="J27" s="75">
        <f t="shared" ref="J27" si="84">IF(H27="",0,CONCATENATE(H27,":",I27))</f>
        <v>0</v>
      </c>
      <c r="K27" s="79">
        <f t="shared" ref="K27" si="85">J27-G27</f>
        <v>0</v>
      </c>
      <c r="L27" s="43"/>
      <c r="M27" s="44"/>
      <c r="N27" s="75">
        <f t="shared" ref="N27" si="86">IF(L27="",0,CONCATENATE(L27,":",M27))</f>
        <v>0</v>
      </c>
      <c r="O27" s="43"/>
      <c r="P27" s="44"/>
      <c r="Q27" s="75">
        <f t="shared" ref="Q27" si="87">IF(O27="",0,CONCATENATE(O27,":",P27))</f>
        <v>0</v>
      </c>
      <c r="R27" s="79">
        <f t="shared" ref="R27" si="88">Q27-N27</f>
        <v>0</v>
      </c>
      <c r="S27" s="79">
        <f t="shared" ref="S27" si="89">K27+R27</f>
        <v>0</v>
      </c>
      <c r="T27" s="79" t="str">
        <f t="shared" si="56"/>
        <v/>
      </c>
      <c r="U27" s="79" t="str">
        <f t="shared" ref="U27" si="90">IF(T27&gt;0,T27,0)</f>
        <v/>
      </c>
      <c r="V27" s="87">
        <f t="shared" ref="V27" si="91">IF(T27&lt;0,T27*(-1),0)</f>
        <v>0</v>
      </c>
      <c r="W27" s="79" t="str">
        <f t="shared" si="59"/>
        <v/>
      </c>
      <c r="X27" s="79" t="str">
        <f t="shared" si="60"/>
        <v/>
      </c>
      <c r="Y27" s="79" t="str">
        <f t="shared" ref="Y27" si="92">IF(X27&gt;0,X27,0)</f>
        <v/>
      </c>
      <c r="Z27" s="79">
        <f t="shared" ref="Z27" si="93">IF(X27&lt;0,X27*(-1),0)</f>
        <v>0</v>
      </c>
      <c r="AA27" s="79" t="str">
        <f t="shared" si="63"/>
        <v/>
      </c>
      <c r="AC27" s="31" t="s">
        <v>23</v>
      </c>
      <c r="AD27" s="31"/>
      <c r="AE27" s="39"/>
    </row>
    <row r="28" spans="1:38" s="11" customFormat="1" ht="14.25" customHeight="1" x14ac:dyDescent="0.35">
      <c r="A28" s="40">
        <v>46096</v>
      </c>
      <c r="B28" s="41"/>
      <c r="C28" s="42"/>
      <c r="D28" s="42"/>
      <c r="E28" s="43"/>
      <c r="F28" s="44"/>
      <c r="G28" s="75">
        <f t="shared" si="72"/>
        <v>0</v>
      </c>
      <c r="H28" s="43"/>
      <c r="I28" s="44"/>
      <c r="J28" s="75">
        <f t="shared" si="73"/>
        <v>0</v>
      </c>
      <c r="K28" s="79">
        <f t="shared" si="74"/>
        <v>0</v>
      </c>
      <c r="L28" s="43"/>
      <c r="M28" s="44"/>
      <c r="N28" s="75">
        <f t="shared" si="75"/>
        <v>0</v>
      </c>
      <c r="O28" s="43"/>
      <c r="P28" s="44"/>
      <c r="Q28" s="75">
        <f t="shared" si="76"/>
        <v>0</v>
      </c>
      <c r="R28" s="79">
        <f t="shared" si="77"/>
        <v>0</v>
      </c>
      <c r="S28" s="79">
        <f t="shared" si="78"/>
        <v>0</v>
      </c>
      <c r="T28" s="79" t="str">
        <f t="shared" si="56"/>
        <v/>
      </c>
      <c r="U28" s="79" t="str">
        <f t="shared" si="79"/>
        <v/>
      </c>
      <c r="V28" s="87">
        <f t="shared" si="80"/>
        <v>0</v>
      </c>
      <c r="W28" s="79" t="str">
        <f t="shared" si="59"/>
        <v/>
      </c>
      <c r="X28" s="79" t="str">
        <f t="shared" si="60"/>
        <v/>
      </c>
      <c r="Y28" s="79" t="str">
        <f t="shared" si="81"/>
        <v/>
      </c>
      <c r="Z28" s="79">
        <f t="shared" si="82"/>
        <v>0</v>
      </c>
      <c r="AA28" s="79" t="str">
        <f t="shared" si="63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46097</v>
      </c>
      <c r="B29" s="48"/>
      <c r="C29" s="49"/>
      <c r="D29" s="42"/>
      <c r="E29" s="50"/>
      <c r="F29" s="51"/>
      <c r="G29" s="75">
        <f t="shared" ref="G29" si="94">IF(E29="",0,CONCATENATE(E29,":",F29))</f>
        <v>0</v>
      </c>
      <c r="H29" s="50"/>
      <c r="I29" s="51"/>
      <c r="J29" s="75">
        <f t="shared" ref="J29" si="95">IF(H29="",0,CONCATENATE(H29,":",I29))</f>
        <v>0</v>
      </c>
      <c r="K29" s="75">
        <f t="shared" ref="K29" si="96">J29-G29</f>
        <v>0</v>
      </c>
      <c r="L29" s="50"/>
      <c r="M29" s="51"/>
      <c r="N29" s="75">
        <f t="shared" ref="N29" si="97">IF(L29="",0,CONCATENATE(L29,":",M29))</f>
        <v>0</v>
      </c>
      <c r="O29" s="50"/>
      <c r="P29" s="51"/>
      <c r="Q29" s="75">
        <f t="shared" ref="Q29" si="98">IF(O29="",0,CONCATENATE(O29,":",P29))</f>
        <v>0</v>
      </c>
      <c r="R29" s="75">
        <f t="shared" ref="R29" si="99">Q29-N29</f>
        <v>0</v>
      </c>
      <c r="S29" s="85">
        <f t="shared" ref="S29" si="100">K29+R29</f>
        <v>0</v>
      </c>
      <c r="T29" s="75" t="str">
        <f t="shared" ref="T29" si="101">IF(B29="av",($E$7)*(-1),IF(B29="df",($E$7)*(-1),IF(D29="X","",IF(B29="sd",ROUND(S29-($E$7*(1-$AE$4)),10),IF(S29=0,"",ROUND(S29-$E$7,10))))))</f>
        <v/>
      </c>
      <c r="U29" s="75" t="str">
        <f t="shared" ref="U29" si="102">IF(T29&gt;0,T29,0)</f>
        <v/>
      </c>
      <c r="V29" s="88">
        <f t="shared" ref="V29" si="103">IF(T29&lt;0,T29*(-1),0)</f>
        <v>0</v>
      </c>
      <c r="W29" s="75" t="str">
        <f t="shared" ref="W29" si="104">IF(U29=V29,U29,IF(V29&gt;0,V29,U29))</f>
        <v/>
      </c>
      <c r="X29" s="85" t="str">
        <f t="shared" ref="X29" si="105">IF(D29="X",ROUND(S29-$E$7,10),"")</f>
        <v/>
      </c>
      <c r="Y29" s="75" t="str">
        <f t="shared" ref="Y29" si="106">IF(X29&gt;0,X29,0)</f>
        <v/>
      </c>
      <c r="Z29" s="88">
        <f t="shared" ref="Z29" si="107">IF(X29&lt;0,X29*(-1),0)</f>
        <v>0</v>
      </c>
      <c r="AA29" s="75" t="str">
        <f t="shared" ref="AA29" si="108">IF(Y29=Z29,Y29,IF(Z29&gt;0,Z29,Y29))</f>
        <v/>
      </c>
      <c r="AC29" s="45" t="s">
        <v>34</v>
      </c>
      <c r="AD29" s="92">
        <f>AD28+Feb!AD29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46098</v>
      </c>
      <c r="B30" s="48"/>
      <c r="C30" s="49"/>
      <c r="D30" s="42"/>
      <c r="E30" s="50"/>
      <c r="F30" s="51"/>
      <c r="G30" s="75">
        <f t="shared" si="72"/>
        <v>0</v>
      </c>
      <c r="H30" s="50"/>
      <c r="I30" s="51"/>
      <c r="J30" s="75">
        <f t="shared" si="73"/>
        <v>0</v>
      </c>
      <c r="K30" s="75">
        <f t="shared" si="74"/>
        <v>0</v>
      </c>
      <c r="L30" s="50"/>
      <c r="M30" s="51"/>
      <c r="N30" s="75">
        <f t="shared" si="75"/>
        <v>0</v>
      </c>
      <c r="O30" s="50"/>
      <c r="P30" s="51"/>
      <c r="Q30" s="75">
        <f t="shared" si="76"/>
        <v>0</v>
      </c>
      <c r="R30" s="75">
        <f t="shared" si="77"/>
        <v>0</v>
      </c>
      <c r="S30" s="85">
        <f t="shared" si="78"/>
        <v>0</v>
      </c>
      <c r="T30" s="75" t="str">
        <f t="shared" ref="T30:T33" si="109">IF(B30="av",($E$7)*(-1),IF(B30="df",($E$7)*(-1),IF(D30="X","",IF(B30="sd",ROUND(S30-($E$7*(1-$AE$4)),10),IF(S30=0,"",ROUND(S30-$E$7,10))))))</f>
        <v/>
      </c>
      <c r="U30" s="75" t="str">
        <f t="shared" si="79"/>
        <v/>
      </c>
      <c r="V30" s="88">
        <f t="shared" si="80"/>
        <v>0</v>
      </c>
      <c r="W30" s="75" t="str">
        <f t="shared" ref="W30:W33" si="110">IF(U30=V30,U30,IF(V30&gt;0,V30,U30))</f>
        <v/>
      </c>
      <c r="X30" s="85" t="str">
        <f t="shared" ref="X30:X33" si="111">IF(D30="X",ROUND(S30-$E$7,10),"")</f>
        <v/>
      </c>
      <c r="Y30" s="75" t="str">
        <f t="shared" si="81"/>
        <v/>
      </c>
      <c r="Z30" s="88">
        <f t="shared" si="82"/>
        <v>0</v>
      </c>
      <c r="AA30" s="75" t="str">
        <f t="shared" ref="AA30:AA33" si="112">IF(Y30=Z30,Y30,IF(Z30&gt;0,Z30,Y30))</f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7">
        <v>46099</v>
      </c>
      <c r="B31" s="48"/>
      <c r="C31" s="49"/>
      <c r="D31" s="42"/>
      <c r="E31" s="50"/>
      <c r="F31" s="51"/>
      <c r="G31" s="75">
        <f t="shared" si="72"/>
        <v>0</v>
      </c>
      <c r="H31" s="50"/>
      <c r="I31" s="51"/>
      <c r="J31" s="75">
        <f t="shared" si="73"/>
        <v>0</v>
      </c>
      <c r="K31" s="75">
        <f t="shared" si="74"/>
        <v>0</v>
      </c>
      <c r="L31" s="50"/>
      <c r="M31" s="51"/>
      <c r="N31" s="75">
        <f t="shared" si="75"/>
        <v>0</v>
      </c>
      <c r="O31" s="50"/>
      <c r="P31" s="51"/>
      <c r="Q31" s="75">
        <f t="shared" si="76"/>
        <v>0</v>
      </c>
      <c r="R31" s="75">
        <f t="shared" si="77"/>
        <v>0</v>
      </c>
      <c r="S31" s="85">
        <f t="shared" si="78"/>
        <v>0</v>
      </c>
      <c r="T31" s="75" t="str">
        <f t="shared" si="109"/>
        <v/>
      </c>
      <c r="U31" s="75" t="str">
        <f t="shared" si="79"/>
        <v/>
      </c>
      <c r="V31" s="88">
        <f t="shared" si="80"/>
        <v>0</v>
      </c>
      <c r="W31" s="75" t="str">
        <f t="shared" si="110"/>
        <v/>
      </c>
      <c r="X31" s="85" t="str">
        <f t="shared" si="111"/>
        <v/>
      </c>
      <c r="Y31" s="75" t="str">
        <f t="shared" si="81"/>
        <v/>
      </c>
      <c r="Z31" s="88">
        <f t="shared" si="82"/>
        <v>0</v>
      </c>
      <c r="AA31" s="75" t="str">
        <f t="shared" si="112"/>
        <v/>
      </c>
      <c r="AE31" s="25"/>
    </row>
    <row r="32" spans="1:38" s="11" customFormat="1" ht="14.25" customHeight="1" x14ac:dyDescent="0.35">
      <c r="A32" s="47">
        <v>46100</v>
      </c>
      <c r="B32" s="48"/>
      <c r="C32" s="49"/>
      <c r="D32" s="42"/>
      <c r="E32" s="50"/>
      <c r="F32" s="51"/>
      <c r="G32" s="75">
        <f t="shared" si="72"/>
        <v>0</v>
      </c>
      <c r="H32" s="50"/>
      <c r="I32" s="51"/>
      <c r="J32" s="75">
        <f t="shared" si="73"/>
        <v>0</v>
      </c>
      <c r="K32" s="75">
        <f t="shared" si="74"/>
        <v>0</v>
      </c>
      <c r="L32" s="50"/>
      <c r="M32" s="51"/>
      <c r="N32" s="75">
        <f t="shared" si="75"/>
        <v>0</v>
      </c>
      <c r="O32" s="50"/>
      <c r="P32" s="51"/>
      <c r="Q32" s="75">
        <f t="shared" si="76"/>
        <v>0</v>
      </c>
      <c r="R32" s="75">
        <f t="shared" si="77"/>
        <v>0</v>
      </c>
      <c r="S32" s="85">
        <f t="shared" si="78"/>
        <v>0</v>
      </c>
      <c r="T32" s="75" t="str">
        <f t="shared" si="109"/>
        <v/>
      </c>
      <c r="U32" s="75" t="str">
        <f t="shared" si="79"/>
        <v/>
      </c>
      <c r="V32" s="88">
        <f t="shared" si="80"/>
        <v>0</v>
      </c>
      <c r="W32" s="75" t="str">
        <f t="shared" si="110"/>
        <v/>
      </c>
      <c r="X32" s="85" t="str">
        <f t="shared" si="111"/>
        <v/>
      </c>
      <c r="Y32" s="75" t="str">
        <f t="shared" si="81"/>
        <v/>
      </c>
      <c r="Z32" s="88">
        <f t="shared" si="82"/>
        <v>0</v>
      </c>
      <c r="AA32" s="75" t="str">
        <f t="shared" si="112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46101</v>
      </c>
      <c r="B33" s="48"/>
      <c r="C33" s="49"/>
      <c r="D33" s="42"/>
      <c r="E33" s="50"/>
      <c r="F33" s="51"/>
      <c r="G33" s="75">
        <f t="shared" si="72"/>
        <v>0</v>
      </c>
      <c r="H33" s="50"/>
      <c r="I33" s="51"/>
      <c r="J33" s="75">
        <f t="shared" si="73"/>
        <v>0</v>
      </c>
      <c r="K33" s="75">
        <f t="shared" si="74"/>
        <v>0</v>
      </c>
      <c r="L33" s="50"/>
      <c r="M33" s="51"/>
      <c r="N33" s="75">
        <f t="shared" si="75"/>
        <v>0</v>
      </c>
      <c r="O33" s="50"/>
      <c r="P33" s="51"/>
      <c r="Q33" s="75">
        <f t="shared" si="76"/>
        <v>0</v>
      </c>
      <c r="R33" s="75">
        <f t="shared" si="77"/>
        <v>0</v>
      </c>
      <c r="S33" s="85">
        <f t="shared" si="78"/>
        <v>0</v>
      </c>
      <c r="T33" s="75" t="str">
        <f t="shared" si="109"/>
        <v/>
      </c>
      <c r="U33" s="75" t="str">
        <f t="shared" si="79"/>
        <v/>
      </c>
      <c r="V33" s="88">
        <f t="shared" si="80"/>
        <v>0</v>
      </c>
      <c r="W33" s="75" t="str">
        <f t="shared" si="110"/>
        <v/>
      </c>
      <c r="X33" s="85" t="str">
        <f t="shared" si="111"/>
        <v/>
      </c>
      <c r="Y33" s="75" t="str">
        <f t="shared" si="81"/>
        <v/>
      </c>
      <c r="Z33" s="88">
        <f t="shared" si="82"/>
        <v>0</v>
      </c>
      <c r="AA33" s="75" t="str">
        <f t="shared" si="112"/>
        <v/>
      </c>
      <c r="AC33" s="58" t="s">
        <v>37</v>
      </c>
      <c r="AD33" s="58"/>
      <c r="AE33" s="60">
        <f>IF($AE$5-(COUNTIF(B$14:B$44,"f")+($AE$5-Feb!AE33))&gt;-1,Feb!AE33-COUNTIF(B$14:B$44,"f"),0)</f>
        <v>25</v>
      </c>
    </row>
    <row r="34" spans="1:31" s="11" customFormat="1" ht="14.25" customHeight="1" x14ac:dyDescent="0.35">
      <c r="A34" s="40">
        <v>46102</v>
      </c>
      <c r="B34" s="41"/>
      <c r="C34" s="42"/>
      <c r="D34" s="42"/>
      <c r="E34" s="43"/>
      <c r="F34" s="44"/>
      <c r="G34" s="75">
        <f t="shared" ref="G34" si="113">IF(E34="",0,CONCATENATE(E34,":",F34))</f>
        <v>0</v>
      </c>
      <c r="H34" s="43"/>
      <c r="I34" s="44"/>
      <c r="J34" s="75">
        <f t="shared" ref="J34" si="114">IF(H34="",0,CONCATENATE(H34,":",I34))</f>
        <v>0</v>
      </c>
      <c r="K34" s="79">
        <f t="shared" ref="K34" si="115">J34-G34</f>
        <v>0</v>
      </c>
      <c r="L34" s="43"/>
      <c r="M34" s="44"/>
      <c r="N34" s="75">
        <f t="shared" ref="N34" si="116">IF(L34="",0,CONCATENATE(L34,":",M34))</f>
        <v>0</v>
      </c>
      <c r="O34" s="43"/>
      <c r="P34" s="44"/>
      <c r="Q34" s="75">
        <f t="shared" ref="Q34" si="117">IF(O34="",0,CONCATENATE(O34,":",P34))</f>
        <v>0</v>
      </c>
      <c r="R34" s="79">
        <f t="shared" ref="R34" si="118">Q34-N34</f>
        <v>0</v>
      </c>
      <c r="S34" s="79">
        <f t="shared" ref="S34" si="119">K34+R34</f>
        <v>0</v>
      </c>
      <c r="T34" s="79" t="str">
        <f t="shared" si="56"/>
        <v/>
      </c>
      <c r="U34" s="79" t="str">
        <f t="shared" ref="U34" si="120">IF(T34&gt;0,T34,0)</f>
        <v/>
      </c>
      <c r="V34" s="87">
        <f t="shared" ref="V34" si="121">IF(T34&lt;0,T34*(-1),0)</f>
        <v>0</v>
      </c>
      <c r="W34" s="79" t="str">
        <f t="shared" si="59"/>
        <v/>
      </c>
      <c r="X34" s="79" t="str">
        <f t="shared" si="60"/>
        <v/>
      </c>
      <c r="Y34" s="79" t="str">
        <f t="shared" ref="Y34" si="122">IF(X34&gt;0,X34,0)</f>
        <v/>
      </c>
      <c r="Z34" s="79">
        <f t="shared" ref="Z34" si="123">IF(X34&lt;0,X34*(-1),0)</f>
        <v>0</v>
      </c>
      <c r="AA34" s="79" t="str">
        <f t="shared" si="63"/>
        <v/>
      </c>
      <c r="AC34" s="61" t="s">
        <v>38</v>
      </c>
      <c r="AD34" s="61"/>
      <c r="AE34" s="46">
        <f>IF(Feb!AE34&gt;0,Feb!AE34+COUNTIF(B$14:B$44,"f"),IF(COUNTIF(B$14:B$44,"f")&gt;Feb!AE33,COUNTIF(B$14:B$44,"f")-Feb!AE33,0))</f>
        <v>0</v>
      </c>
    </row>
    <row r="35" spans="1:31" s="11" customFormat="1" ht="14.25" customHeight="1" x14ac:dyDescent="0.35">
      <c r="A35" s="40">
        <v>46103</v>
      </c>
      <c r="B35" s="41"/>
      <c r="C35" s="42"/>
      <c r="D35" s="42"/>
      <c r="E35" s="43"/>
      <c r="F35" s="44"/>
      <c r="G35" s="75">
        <f t="shared" si="72"/>
        <v>0</v>
      </c>
      <c r="H35" s="43"/>
      <c r="I35" s="44"/>
      <c r="J35" s="75">
        <f t="shared" si="73"/>
        <v>0</v>
      </c>
      <c r="K35" s="79">
        <f t="shared" si="74"/>
        <v>0</v>
      </c>
      <c r="L35" s="43"/>
      <c r="M35" s="44"/>
      <c r="N35" s="75">
        <f t="shared" si="75"/>
        <v>0</v>
      </c>
      <c r="O35" s="43"/>
      <c r="P35" s="44"/>
      <c r="Q35" s="75">
        <f t="shared" si="76"/>
        <v>0</v>
      </c>
      <c r="R35" s="79">
        <f t="shared" si="77"/>
        <v>0</v>
      </c>
      <c r="S35" s="79">
        <f t="shared" si="78"/>
        <v>0</v>
      </c>
      <c r="T35" s="79" t="str">
        <f t="shared" si="56"/>
        <v/>
      </c>
      <c r="U35" s="79" t="str">
        <f t="shared" si="79"/>
        <v/>
      </c>
      <c r="V35" s="87">
        <f t="shared" si="80"/>
        <v>0</v>
      </c>
      <c r="W35" s="79" t="str">
        <f t="shared" si="59"/>
        <v/>
      </c>
      <c r="X35" s="79" t="str">
        <f t="shared" si="60"/>
        <v/>
      </c>
      <c r="Y35" s="79" t="str">
        <f t="shared" si="81"/>
        <v/>
      </c>
      <c r="Z35" s="79">
        <f t="shared" si="82"/>
        <v>0</v>
      </c>
      <c r="AA35" s="79" t="str">
        <f t="shared" si="63"/>
        <v/>
      </c>
      <c r="AC35" s="58" t="s">
        <v>39</v>
      </c>
      <c r="AD35" s="58"/>
      <c r="AE35" s="60">
        <f>IF($AE$6-(COUNTIF(B$14:B$44,"s")+($AE$6-Feb!AE35))&gt;-1,Feb!AE35-COUNTIF(B$14:B$44,"s"),0)</f>
        <v>0</v>
      </c>
    </row>
    <row r="36" spans="1:31" s="11" customFormat="1" ht="14.25" customHeight="1" x14ac:dyDescent="0.35">
      <c r="A36" s="47">
        <v>46104</v>
      </c>
      <c r="B36" s="48"/>
      <c r="C36" s="49"/>
      <c r="D36" s="42"/>
      <c r="E36" s="50"/>
      <c r="F36" s="51"/>
      <c r="G36" s="75">
        <f t="shared" ref="G36" si="124">IF(E36="",0,CONCATENATE(E36,":",F36))</f>
        <v>0</v>
      </c>
      <c r="H36" s="50"/>
      <c r="I36" s="51"/>
      <c r="J36" s="75">
        <f t="shared" ref="J36" si="125">IF(H36="",0,CONCATENATE(H36,":",I36))</f>
        <v>0</v>
      </c>
      <c r="K36" s="75">
        <f t="shared" ref="K36" si="126">J36-G36</f>
        <v>0</v>
      </c>
      <c r="L36" s="50"/>
      <c r="M36" s="51"/>
      <c r="N36" s="75">
        <f t="shared" ref="N36" si="127">IF(L36="",0,CONCATENATE(L36,":",M36))</f>
        <v>0</v>
      </c>
      <c r="O36" s="50"/>
      <c r="P36" s="51"/>
      <c r="Q36" s="75">
        <f t="shared" ref="Q36" si="128">IF(O36="",0,CONCATENATE(O36,":",P36))</f>
        <v>0</v>
      </c>
      <c r="R36" s="75">
        <f t="shared" ref="R36" si="129">Q36-N36</f>
        <v>0</v>
      </c>
      <c r="S36" s="85">
        <f t="shared" ref="S36" si="130">K36+R36</f>
        <v>0</v>
      </c>
      <c r="T36" s="75" t="str">
        <f t="shared" ref="T36" si="131">IF(B36="av",($E$7)*(-1),IF(B36="df",($E$7)*(-1),IF(D36="X","",IF(B36="sd",ROUND(S36-($E$7*(1-$AE$4)),10),IF(S36=0,"",ROUND(S36-$E$7,10))))))</f>
        <v/>
      </c>
      <c r="U36" s="75" t="str">
        <f t="shared" ref="U36" si="132">IF(T36&gt;0,T36,0)</f>
        <v/>
      </c>
      <c r="V36" s="88">
        <f t="shared" ref="V36" si="133">IF(T36&lt;0,T36*(-1),0)</f>
        <v>0</v>
      </c>
      <c r="W36" s="75" t="str">
        <f t="shared" ref="W36" si="134">IF(U36=V36,U36,IF(V36&gt;0,V36,U36))</f>
        <v/>
      </c>
      <c r="X36" s="85" t="str">
        <f t="shared" ref="X36" si="135">IF(D36="X",ROUND(S36-$E$7,10),"")</f>
        <v/>
      </c>
      <c r="Y36" s="75" t="str">
        <f t="shared" ref="Y36" si="136">IF(X36&gt;0,X36,0)</f>
        <v/>
      </c>
      <c r="Z36" s="88">
        <f t="shared" ref="Z36" si="137">IF(X36&lt;0,X36*(-1),0)</f>
        <v>0</v>
      </c>
      <c r="AA36" s="75" t="str">
        <f t="shared" ref="AA36" si="138">IF(Y36=Z36,Y36,IF(Z36&gt;0,Z36,Y36))</f>
        <v/>
      </c>
      <c r="AC36" s="58" t="s">
        <v>40</v>
      </c>
      <c r="AD36" s="58"/>
      <c r="AE36" s="46">
        <f>COUNTIF(B$14:B$44,"vp")+Feb!AE36</f>
        <v>0</v>
      </c>
    </row>
    <row r="37" spans="1:31" s="11" customFormat="1" ht="14.25" customHeight="1" x14ac:dyDescent="0.35">
      <c r="A37" s="47">
        <v>46105</v>
      </c>
      <c r="B37" s="48"/>
      <c r="C37" s="49"/>
      <c r="D37" s="42"/>
      <c r="E37" s="50"/>
      <c r="F37" s="51"/>
      <c r="G37" s="75">
        <f t="shared" si="72"/>
        <v>0</v>
      </c>
      <c r="H37" s="50"/>
      <c r="I37" s="51"/>
      <c r="J37" s="75">
        <f t="shared" si="73"/>
        <v>0</v>
      </c>
      <c r="K37" s="75">
        <f t="shared" si="74"/>
        <v>0</v>
      </c>
      <c r="L37" s="50"/>
      <c r="M37" s="51"/>
      <c r="N37" s="75">
        <f t="shared" si="75"/>
        <v>0</v>
      </c>
      <c r="O37" s="50"/>
      <c r="P37" s="51"/>
      <c r="Q37" s="75">
        <f t="shared" si="76"/>
        <v>0</v>
      </c>
      <c r="R37" s="75">
        <f t="shared" si="77"/>
        <v>0</v>
      </c>
      <c r="S37" s="85">
        <f t="shared" si="78"/>
        <v>0</v>
      </c>
      <c r="T37" s="75" t="str">
        <f t="shared" ref="T37:T40" si="139">IF(B37="av",($E$7)*(-1),IF(B37="df",($E$7)*(-1),IF(D37="X","",IF(B37="sd",ROUND(S37-($E$7*(1-$AE$4)),10),IF(S37=0,"",ROUND(S37-$E$7,10))))))</f>
        <v/>
      </c>
      <c r="U37" s="75" t="str">
        <f t="shared" si="79"/>
        <v/>
      </c>
      <c r="V37" s="88">
        <f t="shared" si="80"/>
        <v>0</v>
      </c>
      <c r="W37" s="75" t="str">
        <f t="shared" ref="W37:W40" si="140">IF(U37=V37,U37,IF(V37&gt;0,V37,U37))</f>
        <v/>
      </c>
      <c r="X37" s="85" t="str">
        <f t="shared" ref="X37:X40" si="141">IF(D37="X",ROUND(S37-$E$7,10),"")</f>
        <v/>
      </c>
      <c r="Y37" s="75" t="str">
        <f t="shared" si="81"/>
        <v/>
      </c>
      <c r="Z37" s="88">
        <f t="shared" si="82"/>
        <v>0</v>
      </c>
      <c r="AA37" s="75" t="str">
        <f t="shared" ref="AA37:AA40" si="142">IF(Y37=Z37,Y37,IF(Z37&gt;0,Z37,Y37))</f>
        <v/>
      </c>
      <c r="AC37" s="58" t="s">
        <v>41</v>
      </c>
      <c r="AD37" s="58"/>
      <c r="AE37" s="46">
        <f>COUNTIF(B$14:B$44,"sb")+Feb!AE37</f>
        <v>0</v>
      </c>
    </row>
    <row r="38" spans="1:31" s="11" customFormat="1" ht="14.25" customHeight="1" x14ac:dyDescent="0.35">
      <c r="A38" s="47">
        <v>46106</v>
      </c>
      <c r="B38" s="48"/>
      <c r="C38" s="49"/>
      <c r="D38" s="42"/>
      <c r="E38" s="50"/>
      <c r="F38" s="51"/>
      <c r="G38" s="75">
        <f t="shared" si="72"/>
        <v>0</v>
      </c>
      <c r="H38" s="50"/>
      <c r="I38" s="51"/>
      <c r="J38" s="75">
        <f t="shared" si="73"/>
        <v>0</v>
      </c>
      <c r="K38" s="75">
        <f t="shared" si="74"/>
        <v>0</v>
      </c>
      <c r="L38" s="50"/>
      <c r="M38" s="51"/>
      <c r="N38" s="75">
        <f t="shared" si="75"/>
        <v>0</v>
      </c>
      <c r="O38" s="50"/>
      <c r="P38" s="51"/>
      <c r="Q38" s="75">
        <f t="shared" si="76"/>
        <v>0</v>
      </c>
      <c r="R38" s="75">
        <f t="shared" si="77"/>
        <v>0</v>
      </c>
      <c r="S38" s="85">
        <f t="shared" si="78"/>
        <v>0</v>
      </c>
      <c r="T38" s="75" t="str">
        <f t="shared" si="139"/>
        <v/>
      </c>
      <c r="U38" s="75" t="str">
        <f t="shared" si="79"/>
        <v/>
      </c>
      <c r="V38" s="88">
        <f t="shared" si="80"/>
        <v>0</v>
      </c>
      <c r="W38" s="75" t="str">
        <f t="shared" si="140"/>
        <v/>
      </c>
      <c r="X38" s="85" t="str">
        <f t="shared" si="141"/>
        <v/>
      </c>
      <c r="Y38" s="75" t="str">
        <f t="shared" si="81"/>
        <v/>
      </c>
      <c r="Z38" s="88">
        <f t="shared" si="82"/>
        <v>0</v>
      </c>
      <c r="AA38" s="75" t="str">
        <f t="shared" si="142"/>
        <v/>
      </c>
      <c r="AC38" s="62" t="s">
        <v>42</v>
      </c>
      <c r="AD38" s="62"/>
      <c r="AE38" s="46">
        <f>COUNTIF(B$14:B$44,"sm")+Feb!AE38</f>
        <v>0</v>
      </c>
    </row>
    <row r="39" spans="1:31" s="11" customFormat="1" ht="14.25" customHeight="1" x14ac:dyDescent="0.35">
      <c r="A39" s="47">
        <v>46107</v>
      </c>
      <c r="B39" s="48"/>
      <c r="C39" s="49"/>
      <c r="D39" s="42"/>
      <c r="E39" s="50"/>
      <c r="F39" s="51"/>
      <c r="G39" s="75">
        <f t="shared" si="72"/>
        <v>0</v>
      </c>
      <c r="H39" s="50"/>
      <c r="I39" s="51"/>
      <c r="J39" s="75">
        <f t="shared" si="73"/>
        <v>0</v>
      </c>
      <c r="K39" s="75">
        <f t="shared" si="74"/>
        <v>0</v>
      </c>
      <c r="L39" s="50"/>
      <c r="M39" s="51"/>
      <c r="N39" s="75">
        <f t="shared" si="75"/>
        <v>0</v>
      </c>
      <c r="O39" s="50"/>
      <c r="P39" s="51"/>
      <c r="Q39" s="75">
        <f t="shared" si="76"/>
        <v>0</v>
      </c>
      <c r="R39" s="75">
        <f t="shared" si="77"/>
        <v>0</v>
      </c>
      <c r="S39" s="85">
        <f t="shared" si="78"/>
        <v>0</v>
      </c>
      <c r="T39" s="75" t="str">
        <f t="shared" si="139"/>
        <v/>
      </c>
      <c r="U39" s="75" t="str">
        <f t="shared" si="79"/>
        <v/>
      </c>
      <c r="V39" s="88">
        <f t="shared" si="80"/>
        <v>0</v>
      </c>
      <c r="W39" s="75" t="str">
        <f t="shared" si="140"/>
        <v/>
      </c>
      <c r="X39" s="85" t="str">
        <f t="shared" si="141"/>
        <v/>
      </c>
      <c r="Y39" s="75" t="str">
        <f t="shared" si="81"/>
        <v/>
      </c>
      <c r="Z39" s="88">
        <f t="shared" si="82"/>
        <v>0</v>
      </c>
      <c r="AA39" s="75" t="str">
        <f t="shared" si="142"/>
        <v/>
      </c>
      <c r="AC39" s="62" t="s">
        <v>43</v>
      </c>
      <c r="AD39" s="62"/>
      <c r="AE39" s="46">
        <f>COUNTIF(B$14:B$44,"sd")+Feb!AE39</f>
        <v>0</v>
      </c>
    </row>
    <row r="40" spans="1:31" s="11" customFormat="1" ht="14.25" customHeight="1" x14ac:dyDescent="0.35">
      <c r="A40" s="47">
        <v>46108</v>
      </c>
      <c r="B40" s="48"/>
      <c r="C40" s="49"/>
      <c r="D40" s="42"/>
      <c r="E40" s="50"/>
      <c r="F40" s="51"/>
      <c r="G40" s="75">
        <f t="shared" si="72"/>
        <v>0</v>
      </c>
      <c r="H40" s="50"/>
      <c r="I40" s="51"/>
      <c r="J40" s="75">
        <f t="shared" si="73"/>
        <v>0</v>
      </c>
      <c r="K40" s="75">
        <f t="shared" si="74"/>
        <v>0</v>
      </c>
      <c r="L40" s="50"/>
      <c r="M40" s="51"/>
      <c r="N40" s="75">
        <f t="shared" si="75"/>
        <v>0</v>
      </c>
      <c r="O40" s="50"/>
      <c r="P40" s="51"/>
      <c r="Q40" s="75">
        <f t="shared" si="76"/>
        <v>0</v>
      </c>
      <c r="R40" s="75">
        <f t="shared" si="77"/>
        <v>0</v>
      </c>
      <c r="S40" s="85">
        <f t="shared" si="78"/>
        <v>0</v>
      </c>
      <c r="T40" s="75" t="str">
        <f t="shared" si="139"/>
        <v/>
      </c>
      <c r="U40" s="75" t="str">
        <f t="shared" si="79"/>
        <v/>
      </c>
      <c r="V40" s="88">
        <f t="shared" si="80"/>
        <v>0</v>
      </c>
      <c r="W40" s="75" t="str">
        <f t="shared" si="140"/>
        <v/>
      </c>
      <c r="X40" s="85" t="str">
        <f t="shared" si="141"/>
        <v/>
      </c>
      <c r="Y40" s="75" t="str">
        <f t="shared" si="81"/>
        <v/>
      </c>
      <c r="Z40" s="88">
        <f t="shared" si="82"/>
        <v>0</v>
      </c>
      <c r="AA40" s="75" t="str">
        <f t="shared" si="142"/>
        <v/>
      </c>
      <c r="AC40" s="62" t="s">
        <v>44</v>
      </c>
      <c r="AD40" s="62"/>
      <c r="AE40" s="46">
        <f>COUNTIF(B$14:B$44,"se")+Feb!AE40</f>
        <v>0</v>
      </c>
    </row>
    <row r="41" spans="1:31" s="11" customFormat="1" ht="14.25" customHeight="1" x14ac:dyDescent="0.35">
      <c r="A41" s="40">
        <v>46109</v>
      </c>
      <c r="B41" s="41"/>
      <c r="C41" s="42"/>
      <c r="D41" s="42"/>
      <c r="E41" s="43"/>
      <c r="F41" s="44"/>
      <c r="G41" s="75">
        <f t="shared" ref="G41" si="143">IF(E41="",0,CONCATENATE(E41,":",F41))</f>
        <v>0</v>
      </c>
      <c r="H41" s="43"/>
      <c r="I41" s="44"/>
      <c r="J41" s="75">
        <f t="shared" ref="J41" si="144">IF(H41="",0,CONCATENATE(H41,":",I41))</f>
        <v>0</v>
      </c>
      <c r="K41" s="79">
        <f t="shared" ref="K41" si="145">J41-G41</f>
        <v>0</v>
      </c>
      <c r="L41" s="43"/>
      <c r="M41" s="44"/>
      <c r="N41" s="75">
        <f t="shared" ref="N41" si="146">IF(L41="",0,CONCATENATE(L41,":",M41))</f>
        <v>0</v>
      </c>
      <c r="O41" s="43"/>
      <c r="P41" s="44"/>
      <c r="Q41" s="75">
        <f t="shared" ref="Q41" si="147">IF(O41="",0,CONCATENATE(O41,":",P41))</f>
        <v>0</v>
      </c>
      <c r="R41" s="79">
        <f t="shared" ref="R41" si="148">Q41-N41</f>
        <v>0</v>
      </c>
      <c r="S41" s="79">
        <f t="shared" ref="S41" si="149">K41+R41</f>
        <v>0</v>
      </c>
      <c r="T41" s="79" t="str">
        <f t="shared" si="56"/>
        <v/>
      </c>
      <c r="U41" s="79" t="str">
        <f t="shared" ref="U41" si="150">IF(T41&gt;0,T41,0)</f>
        <v/>
      </c>
      <c r="V41" s="87">
        <f t="shared" ref="V41" si="151">IF(T41&lt;0,T41*(-1),0)</f>
        <v>0</v>
      </c>
      <c r="W41" s="79" t="str">
        <f t="shared" si="59"/>
        <v/>
      </c>
      <c r="X41" s="79" t="str">
        <f t="shared" si="60"/>
        <v/>
      </c>
      <c r="Y41" s="79" t="str">
        <f t="shared" ref="Y41" si="152">IF(X41&gt;0,X41,0)</f>
        <v/>
      </c>
      <c r="Z41" s="79">
        <f t="shared" ref="Z41" si="153">IF(X41&lt;0,X41*(-1),0)</f>
        <v>0</v>
      </c>
      <c r="AA41" s="79" t="str">
        <f t="shared" si="63"/>
        <v/>
      </c>
      <c r="AC41" s="62" t="s">
        <v>45</v>
      </c>
      <c r="AD41" s="62"/>
      <c r="AE41" s="46">
        <f>COUNTIF(B$14:B$44,"df")+Feb!AE41</f>
        <v>0</v>
      </c>
    </row>
    <row r="42" spans="1:31" s="11" customFormat="1" ht="14.25" customHeight="1" x14ac:dyDescent="0.35">
      <c r="A42" s="40">
        <v>46110</v>
      </c>
      <c r="B42" s="41"/>
      <c r="C42" s="42" t="s">
        <v>89</v>
      </c>
      <c r="D42" s="42"/>
      <c r="E42" s="43"/>
      <c r="F42" s="44"/>
      <c r="G42" s="75">
        <f t="shared" si="72"/>
        <v>0</v>
      </c>
      <c r="H42" s="43"/>
      <c r="I42" s="44"/>
      <c r="J42" s="75">
        <f t="shared" si="73"/>
        <v>0</v>
      </c>
      <c r="K42" s="79">
        <f t="shared" si="74"/>
        <v>0</v>
      </c>
      <c r="L42" s="43"/>
      <c r="M42" s="44"/>
      <c r="N42" s="75">
        <f t="shared" si="75"/>
        <v>0</v>
      </c>
      <c r="O42" s="43"/>
      <c r="P42" s="44"/>
      <c r="Q42" s="75">
        <f t="shared" si="76"/>
        <v>0</v>
      </c>
      <c r="R42" s="79">
        <f t="shared" si="77"/>
        <v>0</v>
      </c>
      <c r="S42" s="79">
        <f t="shared" si="78"/>
        <v>0</v>
      </c>
      <c r="T42" s="79" t="str">
        <f t="shared" si="56"/>
        <v/>
      </c>
      <c r="U42" s="79" t="str">
        <f t="shared" si="79"/>
        <v/>
      </c>
      <c r="V42" s="87">
        <f t="shared" si="80"/>
        <v>0</v>
      </c>
      <c r="W42" s="79" t="str">
        <f t="shared" si="59"/>
        <v/>
      </c>
      <c r="X42" s="79" t="str">
        <f t="shared" si="60"/>
        <v/>
      </c>
      <c r="Y42" s="79" t="str">
        <f t="shared" si="81"/>
        <v/>
      </c>
      <c r="Z42" s="79">
        <f t="shared" si="82"/>
        <v>0</v>
      </c>
      <c r="AA42" s="79" t="str">
        <f t="shared" si="63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46111</v>
      </c>
      <c r="B43" s="48"/>
      <c r="C43" s="49"/>
      <c r="D43" s="42"/>
      <c r="E43" s="50"/>
      <c r="F43" s="51"/>
      <c r="G43" s="75">
        <f t="shared" ref="G43" si="154">IF(E43="",0,CONCATENATE(E43,":",F43))</f>
        <v>0</v>
      </c>
      <c r="H43" s="50"/>
      <c r="I43" s="51"/>
      <c r="J43" s="75">
        <f t="shared" ref="J43" si="155">IF(H43="",0,CONCATENATE(H43,":",I43))</f>
        <v>0</v>
      </c>
      <c r="K43" s="75">
        <f t="shared" ref="K43" si="156">J43-G43</f>
        <v>0</v>
      </c>
      <c r="L43" s="50"/>
      <c r="M43" s="51"/>
      <c r="N43" s="75">
        <f t="shared" ref="N43" si="157">IF(L43="",0,CONCATENATE(L43,":",M43))</f>
        <v>0</v>
      </c>
      <c r="O43" s="50"/>
      <c r="P43" s="51"/>
      <c r="Q43" s="75">
        <f t="shared" ref="Q43" si="158">IF(O43="",0,CONCATENATE(O43,":",P43))</f>
        <v>0</v>
      </c>
      <c r="R43" s="75">
        <f t="shared" ref="R43" si="159">Q43-N43</f>
        <v>0</v>
      </c>
      <c r="S43" s="85">
        <f t="shared" ref="S43" si="160">K43+R43</f>
        <v>0</v>
      </c>
      <c r="T43" s="75" t="str">
        <f t="shared" ref="T43" si="161">IF(B43="av",($E$7)*(-1),IF(B43="df",($E$7)*(-1),IF(D43="X","",IF(B43="sd",ROUND(S43-($E$7*(1-$AE$4)),10),IF(S43=0,"",ROUND(S43-$E$7,10))))))</f>
        <v/>
      </c>
      <c r="U43" s="75" t="str">
        <f t="shared" ref="U43" si="162">IF(T43&gt;0,T43,0)</f>
        <v/>
      </c>
      <c r="V43" s="88">
        <f t="shared" ref="V43" si="163">IF(T43&lt;0,T43*(-1),0)</f>
        <v>0</v>
      </c>
      <c r="W43" s="75" t="str">
        <f t="shared" ref="W43" si="164">IF(U43=V43,U43,IF(V43&gt;0,V43,U43))</f>
        <v/>
      </c>
      <c r="X43" s="85" t="str">
        <f t="shared" ref="X43" si="165">IF(D43="X",ROUND(S43-$E$7,10),"")</f>
        <v/>
      </c>
      <c r="Y43" s="75" t="str">
        <f t="shared" ref="Y43" si="166">IF(X43&gt;0,X43,0)</f>
        <v/>
      </c>
      <c r="Z43" s="88">
        <f t="shared" ref="Z43" si="167">IF(X43&lt;0,X43*(-1),0)</f>
        <v>0</v>
      </c>
      <c r="AA43" s="75" t="str">
        <f t="shared" ref="AA43" si="168">IF(Y43=Z43,Y43,IF(Z43&gt;0,Z43,Y43))</f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>
        <v>46112</v>
      </c>
      <c r="B44" s="48"/>
      <c r="C44" s="49"/>
      <c r="D44" s="42"/>
      <c r="E44" s="50"/>
      <c r="F44" s="51"/>
      <c r="G44" s="75">
        <f t="shared" si="72"/>
        <v>0</v>
      </c>
      <c r="H44" s="50"/>
      <c r="I44" s="51"/>
      <c r="J44" s="75">
        <f t="shared" si="73"/>
        <v>0</v>
      </c>
      <c r="K44" s="75">
        <f t="shared" si="74"/>
        <v>0</v>
      </c>
      <c r="L44" s="50"/>
      <c r="M44" s="51"/>
      <c r="N44" s="75">
        <f t="shared" si="75"/>
        <v>0</v>
      </c>
      <c r="O44" s="50"/>
      <c r="P44" s="51"/>
      <c r="Q44" s="75">
        <f t="shared" si="76"/>
        <v>0</v>
      </c>
      <c r="R44" s="75">
        <f t="shared" si="77"/>
        <v>0</v>
      </c>
      <c r="S44" s="85">
        <f t="shared" si="78"/>
        <v>0</v>
      </c>
      <c r="T44" s="75" t="str">
        <f t="shared" ref="T44" si="169">IF(B44="av",($E$7)*(-1),IF(B44="df",($E$7)*(-1),IF(D44="X","",IF(B44="sd",ROUND(S44-($E$7*(1-$AE$4)),10),IF(S44=0,"",ROUND(S44-$E$7,10))))))</f>
        <v/>
      </c>
      <c r="U44" s="75" t="str">
        <f t="shared" si="79"/>
        <v/>
      </c>
      <c r="V44" s="88">
        <f t="shared" si="80"/>
        <v>0</v>
      </c>
      <c r="W44" s="75" t="str">
        <f t="shared" ref="W44" si="170">IF(U44=V44,U44,IF(V44&gt;0,V44,U44))</f>
        <v/>
      </c>
      <c r="X44" s="85" t="str">
        <f t="shared" ref="X44" si="171">IF(D44="X",ROUND(S44-$E$7,10),"")</f>
        <v/>
      </c>
      <c r="Y44" s="75" t="str">
        <f t="shared" si="81"/>
        <v/>
      </c>
      <c r="Z44" s="88">
        <f t="shared" si="82"/>
        <v>0</v>
      </c>
      <c r="AA44" s="75" t="str">
        <f t="shared" ref="AA44" si="172">IF(Y44=Z44,Y44,IF(Z44&gt;0,Z44,Y44))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66" priority="47" stopIfTrue="1">
      <formula>$U$45-$V$45&lt;0</formula>
    </cfRule>
  </conditionalFormatting>
  <conditionalFormatting sqref="W15:W19 W22:W26 W29:W33 W36:W40 W43:W44">
    <cfRule type="cellIs" dxfId="65" priority="23" stopIfTrue="1" operator="equal">
      <formula>$U15</formula>
    </cfRule>
    <cfRule type="cellIs" dxfId="64" priority="24" stopIfTrue="1" operator="equal">
      <formula>$V15</formula>
    </cfRule>
  </conditionalFormatting>
  <conditionalFormatting sqref="W45 AA45">
    <cfRule type="expression" dxfId="63" priority="44" stopIfTrue="1">
      <formula>V$45&gt;U$45</formula>
    </cfRule>
  </conditionalFormatting>
  <conditionalFormatting sqref="AA15:AA19 AA22:AA26 AA29:AA33 AA36:AA40 AA43:AA44">
    <cfRule type="cellIs" dxfId="62" priority="21" stopIfTrue="1" operator="equal">
      <formula>$Y15</formula>
    </cfRule>
    <cfRule type="cellIs" dxfId="61" priority="22" stopIfTrue="1" operator="equal">
      <formula>$Z15</formula>
    </cfRule>
  </conditionalFormatting>
  <conditionalFormatting sqref="AE15:AE17 AE28:AE29">
    <cfRule type="expression" dxfId="60" priority="43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22"/>
  <sheetViews>
    <sheetView topLeftCell="A11" workbookViewId="0">
      <selection activeCell="E14" sqref="E14"/>
    </sheetView>
  </sheetViews>
  <sheetFormatPr baseColWidth="10" defaultColWidth="9.140625" defaultRowHeight="15.75" customHeight="1" x14ac:dyDescent="0.3"/>
  <cols>
    <col min="1" max="1" width="10.28515625" style="2" customWidth="1"/>
    <col min="2" max="2" width="6.42578125" style="3" customWidth="1"/>
    <col min="3" max="3" width="17.7109375" style="3" customWidth="1"/>
    <col min="4" max="4" width="4.140625" style="3" customWidth="1"/>
    <col min="5" max="5" width="4.140625" style="4" customWidth="1"/>
    <col min="6" max="6" width="4.140625" style="5" customWidth="1"/>
    <col min="7" max="7" width="5.7109375" style="6" hidden="1" customWidth="1"/>
    <col min="8" max="8" width="4.140625" style="4" customWidth="1"/>
    <col min="9" max="9" width="4.140625" style="5" customWidth="1"/>
    <col min="10" max="10" width="4.7109375" style="6" hidden="1" customWidth="1"/>
    <col min="11" max="11" width="7.7109375" style="6" customWidth="1"/>
    <col min="12" max="12" width="4.140625" style="4" customWidth="1"/>
    <col min="13" max="13" width="4.140625" style="5" customWidth="1"/>
    <col min="14" max="14" width="5.7109375" style="6" hidden="1" customWidth="1"/>
    <col min="15" max="16" width="4.140625" style="4" customWidth="1"/>
    <col min="17" max="17" width="4.7109375" style="6" hidden="1" customWidth="1"/>
    <col min="18" max="18" width="7.7109375" style="5" customWidth="1"/>
    <col min="19" max="19" width="7.7109375" style="7" customWidth="1"/>
    <col min="20" max="20" width="11.140625" style="7" hidden="1" customWidth="1"/>
    <col min="21" max="22" width="8.7109375" style="7" hidden="1" customWidth="1"/>
    <col min="23" max="23" width="7.7109375" style="7" customWidth="1"/>
    <col min="24" max="24" width="19.5703125" style="7" hidden="1" customWidth="1"/>
    <col min="25" max="26" width="7.7109375" style="7" hidden="1" customWidth="1"/>
    <col min="27" max="27" width="8.85546875" style="7" bestFit="1" customWidth="1"/>
    <col min="28" max="28" width="2.7109375" style="3" customWidth="1"/>
    <col min="29" max="29" width="35.42578125" style="3" customWidth="1"/>
    <col min="30" max="30" width="20.5703125" style="3" hidden="1" customWidth="1"/>
    <col min="31" max="31" width="8.85546875" style="73" bestFit="1" customWidth="1"/>
    <col min="32" max="34" width="9.140625" style="3" customWidth="1"/>
    <col min="35" max="35" width="6.85546875" style="3" customWidth="1"/>
    <col min="36" max="36" width="24" style="3" customWidth="1"/>
    <col min="37" max="37" width="26.42578125" style="3" customWidth="1"/>
    <col min="38" max="38" width="14" style="3" customWidth="1"/>
    <col min="39" max="64" width="9.140625" style="3" customWidth="1"/>
    <col min="65" max="16384" width="9.140625" style="3"/>
  </cols>
  <sheetData>
    <row r="1" spans="1:40" ht="30" customHeight="1" x14ac:dyDescent="0.7">
      <c r="A1" s="3"/>
      <c r="AC1" s="8"/>
      <c r="AD1" s="8"/>
      <c r="AE1" s="1" t="s">
        <v>76</v>
      </c>
      <c r="AF1" s="5"/>
      <c r="AG1" s="5"/>
      <c r="AH1" s="5"/>
      <c r="AI1" s="5"/>
      <c r="AJ1" s="5"/>
      <c r="AK1" s="7"/>
      <c r="AL1" s="7"/>
      <c r="AM1" s="7"/>
      <c r="AN1" s="7"/>
    </row>
    <row r="2" spans="1:40" ht="9.75" customHeight="1" x14ac:dyDescent="0.7">
      <c r="A2" s="9"/>
      <c r="AC2" s="8"/>
      <c r="AD2" s="8"/>
      <c r="AE2" s="7"/>
      <c r="AF2" s="5"/>
      <c r="AG2" s="5"/>
      <c r="AH2" s="5"/>
      <c r="AI2" s="5"/>
      <c r="AJ2" s="5"/>
      <c r="AK2" s="7"/>
      <c r="AL2" s="7"/>
      <c r="AM2" s="7"/>
      <c r="AN2" s="7"/>
    </row>
    <row r="3" spans="1:40" ht="15" customHeight="1" x14ac:dyDescent="0.7">
      <c r="A3" s="9"/>
      <c r="AC3" s="100" t="s">
        <v>0</v>
      </c>
      <c r="AD3" s="10"/>
      <c r="AE3" s="101"/>
      <c r="AF3" s="5"/>
      <c r="AG3" s="5"/>
      <c r="AH3" s="5"/>
      <c r="AI3" s="5"/>
      <c r="AJ3" s="5"/>
      <c r="AK3" s="7"/>
      <c r="AL3" s="7"/>
      <c r="AM3" s="7"/>
      <c r="AN3" s="7"/>
    </row>
    <row r="4" spans="1:40" ht="15" customHeight="1" x14ac:dyDescent="0.35">
      <c r="M4" s="98"/>
      <c r="AC4" s="10" t="s">
        <v>1</v>
      </c>
      <c r="AD4" s="10"/>
      <c r="AE4" s="10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1" customFormat="1" ht="15" customHeight="1" x14ac:dyDescent="0.55000000000000004">
      <c r="C5" s="110"/>
      <c r="D5" s="110"/>
      <c r="E5" s="111"/>
      <c r="F5" s="120" t="str">
        <f>IF(Aug!F5="","",Aug!F5)</f>
        <v/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2"/>
      <c r="AC5" s="113" t="s">
        <v>72</v>
      </c>
      <c r="AD5" s="16"/>
      <c r="AE5" s="102">
        <f>IF(Mar!AE5="","",Mar!AE5)</f>
        <v>25</v>
      </c>
    </row>
    <row r="6" spans="1:40" s="11" customFormat="1" ht="15" customHeight="1" x14ac:dyDescent="0.55000000000000004">
      <c r="B6" s="110"/>
      <c r="C6" s="110"/>
      <c r="D6" s="112" t="s">
        <v>2</v>
      </c>
      <c r="E6" s="111"/>
      <c r="F6" s="123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5"/>
      <c r="AC6" s="113" t="s">
        <v>73</v>
      </c>
      <c r="AE6" s="103"/>
      <c r="AF6" s="17"/>
      <c r="AG6" s="18"/>
      <c r="AH6" s="19"/>
      <c r="AI6" s="20"/>
    </row>
    <row r="7" spans="1:40" s="11" customFormat="1" ht="15" customHeight="1" x14ac:dyDescent="0.35">
      <c r="A7" s="8" t="s">
        <v>3</v>
      </c>
      <c r="B7" s="21"/>
      <c r="C7" s="22"/>
      <c r="D7" s="22"/>
      <c r="E7" s="76">
        <f>IF($AE$3&lt;&gt;0,$AE$3*G7,G7)</f>
        <v>0.3125</v>
      </c>
      <c r="G7" s="78">
        <v>0.3125</v>
      </c>
      <c r="L7" s="14"/>
      <c r="P7" s="24"/>
      <c r="AC7" s="8"/>
      <c r="AD7" s="8"/>
      <c r="AE7" s="25"/>
      <c r="AF7" s="17"/>
      <c r="AG7" s="18"/>
      <c r="AH7" s="19"/>
      <c r="AI7" s="20"/>
    </row>
    <row r="8" spans="1:40" s="11" customFormat="1" ht="15" customHeight="1" x14ac:dyDescent="0.35">
      <c r="A8" s="8" t="s">
        <v>4</v>
      </c>
      <c r="B8" s="21"/>
      <c r="C8" s="22"/>
      <c r="D8" s="22"/>
      <c r="E8" s="76">
        <f>IF($AE$3&lt;&gt;0,$AE$3*G8,G8)</f>
        <v>0.3125</v>
      </c>
      <c r="G8" s="78">
        <v>0.3125</v>
      </c>
      <c r="L8" s="14"/>
      <c r="P8" s="24"/>
      <c r="AC8" s="8"/>
      <c r="AD8" s="8"/>
      <c r="AE8" s="25"/>
      <c r="AF8" s="17"/>
      <c r="AG8" s="18"/>
      <c r="AH8" s="19"/>
      <c r="AI8" s="20"/>
    </row>
    <row r="9" spans="1:40" s="11" customFormat="1" ht="15" customHeight="1" x14ac:dyDescent="0.35">
      <c r="A9" s="8" t="s">
        <v>5</v>
      </c>
      <c r="B9" s="21"/>
      <c r="C9" s="22"/>
      <c r="D9" s="22"/>
      <c r="E9" s="76">
        <f>IF($AE$3&lt;&gt;0,$AE$3*G9,G9)</f>
        <v>0.22916666666666666</v>
      </c>
      <c r="F9" s="26"/>
      <c r="G9" s="80">
        <v>0.22916666666666666</v>
      </c>
      <c r="H9" s="26"/>
      <c r="I9" s="26"/>
      <c r="J9" s="12"/>
      <c r="K9" s="27"/>
      <c r="L9" s="28"/>
      <c r="M9" s="12"/>
      <c r="N9" s="12"/>
      <c r="O9" s="12"/>
      <c r="P9" s="13"/>
      <c r="AE9" s="25"/>
      <c r="AF9" s="17"/>
      <c r="AG9" s="18"/>
      <c r="AH9" s="19"/>
      <c r="AI9" s="20"/>
    </row>
    <row r="10" spans="1:40" s="11" customFormat="1" ht="15" customHeight="1" x14ac:dyDescent="0.35">
      <c r="A10" s="8" t="s">
        <v>6</v>
      </c>
      <c r="B10" s="22"/>
      <c r="C10" s="22"/>
      <c r="D10" s="22"/>
      <c r="E10" s="76">
        <f>IF($AE$3&lt;&gt;0,$AE$3*G10,G10)</f>
        <v>0.16666666666666666</v>
      </c>
      <c r="F10" s="82"/>
      <c r="G10" s="84">
        <v>0.16666666666666666</v>
      </c>
      <c r="H10" s="82"/>
      <c r="I10" s="82"/>
      <c r="K10" s="83"/>
      <c r="L10" s="14"/>
      <c r="AE10" s="25"/>
      <c r="AF10" s="17"/>
      <c r="AG10" s="18"/>
      <c r="AH10" s="19"/>
      <c r="AI10" s="20"/>
    </row>
    <row r="11" spans="1:40" s="11" customFormat="1" ht="15" customHeight="1" x14ac:dyDescent="0.35">
      <c r="A11" s="8" t="s">
        <v>7</v>
      </c>
      <c r="B11" s="22"/>
      <c r="C11" s="22"/>
      <c r="D11" s="22"/>
      <c r="E11" s="76">
        <f>IF($AE$3&lt;&gt;0,$AE$3*G11,G11)</f>
        <v>8.3333333333333329E-2</v>
      </c>
      <c r="F11" s="82"/>
      <c r="G11" s="84">
        <v>8.3333333333333329E-2</v>
      </c>
      <c r="H11" s="82"/>
      <c r="I11" s="82"/>
      <c r="K11" s="83"/>
      <c r="L11" s="14"/>
      <c r="AE11" s="25"/>
      <c r="AF11" s="17"/>
      <c r="AG11" s="18"/>
      <c r="AH11" s="19"/>
      <c r="AI11" s="20"/>
    </row>
    <row r="12" spans="1:40" s="11" customFormat="1" ht="21" customHeight="1" x14ac:dyDescent="0.35">
      <c r="A12" s="8"/>
      <c r="B12" s="22"/>
      <c r="C12" s="22"/>
      <c r="D12" s="22"/>
      <c r="E12" s="14"/>
      <c r="L12" s="14"/>
      <c r="AC12" s="8"/>
      <c r="AD12" s="8"/>
      <c r="AE12" s="25"/>
      <c r="AF12" s="17"/>
      <c r="AG12" s="18"/>
      <c r="AH12" s="19"/>
      <c r="AI12" s="20"/>
    </row>
    <row r="13" spans="1:40" s="11" customFormat="1" ht="18.75" customHeight="1" x14ac:dyDescent="0.35">
      <c r="A13" s="29" t="s">
        <v>8</v>
      </c>
      <c r="B13" s="30" t="s">
        <v>9</v>
      </c>
      <c r="C13" s="31" t="s">
        <v>10</v>
      </c>
      <c r="D13" s="31" t="s">
        <v>11</v>
      </c>
      <c r="E13" s="32" t="s">
        <v>12</v>
      </c>
      <c r="F13" s="33"/>
      <c r="G13" s="34"/>
      <c r="H13" s="32" t="s">
        <v>13</v>
      </c>
      <c r="I13" s="33"/>
      <c r="J13" s="34"/>
      <c r="K13" s="35" t="s">
        <v>14</v>
      </c>
      <c r="L13" s="32" t="s">
        <v>12</v>
      </c>
      <c r="M13" s="33"/>
      <c r="N13" s="34"/>
      <c r="O13" s="32" t="s">
        <v>13</v>
      </c>
      <c r="P13" s="33"/>
      <c r="Q13" s="34"/>
      <c r="R13" s="36" t="s">
        <v>14</v>
      </c>
      <c r="S13" s="37" t="s">
        <v>15</v>
      </c>
      <c r="T13" s="38" t="s">
        <v>16</v>
      </c>
      <c r="U13" s="38" t="s">
        <v>17</v>
      </c>
      <c r="V13" s="38" t="s">
        <v>18</v>
      </c>
      <c r="W13" s="38" t="s">
        <v>19</v>
      </c>
      <c r="X13" s="38" t="s">
        <v>20</v>
      </c>
      <c r="Y13" s="38" t="s">
        <v>21</v>
      </c>
      <c r="Z13" s="38" t="s">
        <v>22</v>
      </c>
      <c r="AA13" s="38" t="s">
        <v>23</v>
      </c>
      <c r="AC13" s="31" t="s">
        <v>24</v>
      </c>
      <c r="AD13" s="31"/>
      <c r="AE13" s="39"/>
      <c r="AF13" s="17"/>
      <c r="AG13" s="18"/>
      <c r="AH13" s="19"/>
      <c r="AI13" s="20"/>
    </row>
    <row r="14" spans="1:40" s="11" customFormat="1" ht="14.25" customHeight="1" x14ac:dyDescent="0.35">
      <c r="A14" s="47">
        <v>46113</v>
      </c>
      <c r="B14" s="49"/>
      <c r="C14" s="49"/>
      <c r="D14" s="42"/>
      <c r="E14" s="50"/>
      <c r="F14" s="51"/>
      <c r="G14" s="75">
        <f t="shared" ref="G14:G19" si="0">IF(E14="",0,CONCATENATE(E14,":",F14))</f>
        <v>0</v>
      </c>
      <c r="H14" s="50"/>
      <c r="I14" s="51"/>
      <c r="J14" s="75">
        <f t="shared" ref="J14:J19" si="1">IF(H14="",0,CONCATENATE(H14,":",I14))</f>
        <v>0</v>
      </c>
      <c r="K14" s="75">
        <f t="shared" ref="K14:K19" si="2">J14-G14</f>
        <v>0</v>
      </c>
      <c r="L14" s="50"/>
      <c r="M14" s="51"/>
      <c r="N14" s="75">
        <f t="shared" ref="N14:N19" si="3">IF(L14="",0,CONCATENATE(L14,":",M14))</f>
        <v>0</v>
      </c>
      <c r="O14" s="50"/>
      <c r="P14" s="51"/>
      <c r="Q14" s="75">
        <f t="shared" ref="Q14:Q19" si="4">IF(O14="",0,CONCATENATE(O14,":",P14))</f>
        <v>0</v>
      </c>
      <c r="R14" s="75">
        <f t="shared" ref="R14:R19" si="5">Q14-N14</f>
        <v>0</v>
      </c>
      <c r="S14" s="85">
        <f t="shared" ref="S14:S19" si="6">K14+R14</f>
        <v>0</v>
      </c>
      <c r="T14" s="75" t="str">
        <f>IF(B14="av",($E$10)*(-1),IF(B14="df",($E$10)*(-1),IF(D14="X","",IF(B14="sd",ROUND(S14-($E$10*(1-$AE$4)),10),IF(S14=0,"",ROUND(S14-$E$10,10))))))</f>
        <v/>
      </c>
      <c r="U14" s="75" t="str">
        <f t="shared" ref="U14" si="7">IF(T14&gt;0,T14,0)</f>
        <v/>
      </c>
      <c r="V14" s="88">
        <f t="shared" ref="V14" si="8">IF(T14&lt;0,T14*(-1),0)</f>
        <v>0</v>
      </c>
      <c r="W14" s="75" t="str">
        <f t="shared" ref="W14" si="9">IF(U14=V14,U14,IF(V14&gt;0,V14,U14))</f>
        <v/>
      </c>
      <c r="X14" s="85" t="str">
        <f>IF(D14="X",ROUND(S14-$E$10,10),"")</f>
        <v/>
      </c>
      <c r="Y14" s="75" t="str">
        <f t="shared" ref="Y14" si="10">IF(X14&gt;0,X14,0)</f>
        <v/>
      </c>
      <c r="Z14" s="88">
        <f t="shared" ref="Z14" si="11">IF(X14&lt;0,X14*(-1),0)</f>
        <v>0</v>
      </c>
      <c r="AA14" s="75" t="str">
        <f t="shared" ref="AA14" si="12">IF(Y14=Z14,Y14,IF(Z14&gt;0,Z14,Y14))</f>
        <v/>
      </c>
      <c r="AC14" s="45"/>
      <c r="AD14" s="45"/>
      <c r="AE14" s="46"/>
      <c r="AF14" s="17"/>
      <c r="AG14" s="18"/>
      <c r="AH14" s="19"/>
      <c r="AI14" s="20"/>
    </row>
    <row r="15" spans="1:40" s="11" customFormat="1" ht="14.25" customHeight="1" x14ac:dyDescent="0.35">
      <c r="A15" s="40">
        <v>46114</v>
      </c>
      <c r="B15" s="41"/>
      <c r="C15" s="42" t="s">
        <v>59</v>
      </c>
      <c r="D15" s="42"/>
      <c r="E15" s="43"/>
      <c r="F15" s="44"/>
      <c r="G15" s="75">
        <f t="shared" si="0"/>
        <v>0</v>
      </c>
      <c r="H15" s="43"/>
      <c r="I15" s="44"/>
      <c r="J15" s="75">
        <f t="shared" si="1"/>
        <v>0</v>
      </c>
      <c r="K15" s="79">
        <f t="shared" si="2"/>
        <v>0</v>
      </c>
      <c r="L15" s="43"/>
      <c r="M15" s="44"/>
      <c r="N15" s="75">
        <f t="shared" si="3"/>
        <v>0</v>
      </c>
      <c r="O15" s="43"/>
      <c r="P15" s="44"/>
      <c r="Q15" s="75">
        <f t="shared" si="4"/>
        <v>0</v>
      </c>
      <c r="R15" s="79">
        <f t="shared" si="5"/>
        <v>0</v>
      </c>
      <c r="S15" s="79">
        <f t="shared" si="6"/>
        <v>0</v>
      </c>
      <c r="T15" s="79" t="str">
        <f t="shared" ref="T15:T17" si="13">IF($D15="X","",IF($S15=0,"",ROUND($S15,10)))</f>
        <v/>
      </c>
      <c r="U15" s="79" t="str">
        <f t="shared" ref="U15:U19" si="14">IF(T15&gt;0,T15,0)</f>
        <v/>
      </c>
      <c r="V15" s="87">
        <f t="shared" ref="V15:V19" si="15">IF(T15&lt;0,T15*(-1),0)</f>
        <v>0</v>
      </c>
      <c r="W15" s="79" t="str">
        <f t="shared" ref="W15:W17" si="16">IF($D15="X","",IF($S15=0,"",ROUND($S15,10)))</f>
        <v/>
      </c>
      <c r="X15" s="79" t="str">
        <f t="shared" ref="X15:X17" si="17">IF($D15="X",ROUND($S15,10),"")</f>
        <v/>
      </c>
      <c r="Y15" s="79" t="str">
        <f t="shared" ref="Y15:Y19" si="18">IF(X15&gt;0,X15,0)</f>
        <v/>
      </c>
      <c r="Z15" s="79">
        <f t="shared" ref="Z15:Z19" si="19">IF(X15&lt;0,X15*(-1),0)</f>
        <v>0</v>
      </c>
      <c r="AA15" s="79" t="str">
        <f t="shared" ref="AA15:AA17" si="20">IF($D15="X",ROUND($S15,10),"")</f>
        <v/>
      </c>
      <c r="AC15" s="45" t="s">
        <v>51</v>
      </c>
      <c r="AD15" s="92">
        <f>Mar!AD17</f>
        <v>0</v>
      </c>
      <c r="AE15" s="88">
        <f>IF(AD15=0,0,IF(AD15&lt;0,AD15*(-1),AD15))</f>
        <v>0</v>
      </c>
    </row>
    <row r="16" spans="1:40" s="11" customFormat="1" ht="14.25" customHeight="1" x14ac:dyDescent="0.35">
      <c r="A16" s="40">
        <v>46115</v>
      </c>
      <c r="B16" s="41"/>
      <c r="C16" s="42" t="s">
        <v>60</v>
      </c>
      <c r="D16" s="42"/>
      <c r="E16" s="43"/>
      <c r="F16" s="44"/>
      <c r="G16" s="75">
        <f t="shared" si="0"/>
        <v>0</v>
      </c>
      <c r="H16" s="43"/>
      <c r="I16" s="44"/>
      <c r="J16" s="75">
        <f t="shared" si="1"/>
        <v>0</v>
      </c>
      <c r="K16" s="79">
        <f t="shared" si="2"/>
        <v>0</v>
      </c>
      <c r="L16" s="43"/>
      <c r="M16" s="44"/>
      <c r="N16" s="75">
        <f t="shared" si="3"/>
        <v>0</v>
      </c>
      <c r="O16" s="43"/>
      <c r="P16" s="44"/>
      <c r="Q16" s="75">
        <f t="shared" si="4"/>
        <v>0</v>
      </c>
      <c r="R16" s="79">
        <f t="shared" si="5"/>
        <v>0</v>
      </c>
      <c r="S16" s="79">
        <f t="shared" si="6"/>
        <v>0</v>
      </c>
      <c r="T16" s="79" t="str">
        <f t="shared" si="13"/>
        <v/>
      </c>
      <c r="U16" s="79" t="str">
        <f t="shared" si="14"/>
        <v/>
      </c>
      <c r="V16" s="87">
        <f t="shared" si="15"/>
        <v>0</v>
      </c>
      <c r="W16" s="79" t="str">
        <f t="shared" si="16"/>
        <v/>
      </c>
      <c r="X16" s="79" t="str">
        <f t="shared" si="17"/>
        <v/>
      </c>
      <c r="Y16" s="79" t="str">
        <f t="shared" si="18"/>
        <v/>
      </c>
      <c r="Z16" s="79">
        <f t="shared" si="19"/>
        <v>0</v>
      </c>
      <c r="AA16" s="79" t="str">
        <f t="shared" si="20"/>
        <v/>
      </c>
      <c r="AC16" s="45" t="s">
        <v>25</v>
      </c>
      <c r="AD16" s="92">
        <f>U$45-V$45</f>
        <v>0</v>
      </c>
      <c r="AE16" s="88">
        <f>IF(AD16=0,0,IF(AD16&lt;0,AD16*(-1),AD16))</f>
        <v>0</v>
      </c>
      <c r="AL16" s="53"/>
    </row>
    <row r="17" spans="1:38" s="11" customFormat="1" ht="14.25" customHeight="1" x14ac:dyDescent="0.35">
      <c r="A17" s="40">
        <v>46116</v>
      </c>
      <c r="B17" s="41"/>
      <c r="C17" s="42" t="s">
        <v>61</v>
      </c>
      <c r="D17" s="42"/>
      <c r="E17" s="43"/>
      <c r="F17" s="44"/>
      <c r="G17" s="75">
        <f t="shared" si="0"/>
        <v>0</v>
      </c>
      <c r="H17" s="43"/>
      <c r="I17" s="44"/>
      <c r="J17" s="75">
        <f t="shared" si="1"/>
        <v>0</v>
      </c>
      <c r="K17" s="79">
        <f t="shared" si="2"/>
        <v>0</v>
      </c>
      <c r="L17" s="43"/>
      <c r="M17" s="44"/>
      <c r="N17" s="75">
        <f t="shared" si="3"/>
        <v>0</v>
      </c>
      <c r="O17" s="43"/>
      <c r="P17" s="44"/>
      <c r="Q17" s="75">
        <f t="shared" si="4"/>
        <v>0</v>
      </c>
      <c r="R17" s="79">
        <f t="shared" si="5"/>
        <v>0</v>
      </c>
      <c r="S17" s="79">
        <f t="shared" si="6"/>
        <v>0</v>
      </c>
      <c r="T17" s="79" t="str">
        <f t="shared" si="13"/>
        <v/>
      </c>
      <c r="U17" s="79" t="str">
        <f t="shared" si="14"/>
        <v/>
      </c>
      <c r="V17" s="87">
        <f t="shared" si="15"/>
        <v>0</v>
      </c>
      <c r="W17" s="79" t="str">
        <f t="shared" si="16"/>
        <v/>
      </c>
      <c r="X17" s="79" t="str">
        <f t="shared" si="17"/>
        <v/>
      </c>
      <c r="Y17" s="79" t="str">
        <f t="shared" si="18"/>
        <v/>
      </c>
      <c r="Z17" s="79">
        <f t="shared" si="19"/>
        <v>0</v>
      </c>
      <c r="AA17" s="79" t="str">
        <f t="shared" si="20"/>
        <v/>
      </c>
      <c r="AC17" s="45" t="s">
        <v>26</v>
      </c>
      <c r="AD17" s="92">
        <f>AD15+AD16</f>
        <v>0</v>
      </c>
      <c r="AE17" s="88">
        <f>IF(AD17=0,0,IF(AD17&lt;0,AD17*(-1),AD17))</f>
        <v>0</v>
      </c>
      <c r="AF17" s="54"/>
      <c r="AL17" s="53"/>
    </row>
    <row r="18" spans="1:38" s="11" customFormat="1" ht="14.25" customHeight="1" x14ac:dyDescent="0.35">
      <c r="A18" s="40">
        <v>46117</v>
      </c>
      <c r="B18" s="41"/>
      <c r="C18" s="42" t="s">
        <v>62</v>
      </c>
      <c r="D18" s="42"/>
      <c r="E18" s="43"/>
      <c r="F18" s="44"/>
      <c r="G18" s="75">
        <f t="shared" si="0"/>
        <v>0</v>
      </c>
      <c r="H18" s="43"/>
      <c r="I18" s="44"/>
      <c r="J18" s="75">
        <f t="shared" si="1"/>
        <v>0</v>
      </c>
      <c r="K18" s="79">
        <f t="shared" si="2"/>
        <v>0</v>
      </c>
      <c r="L18" s="43"/>
      <c r="M18" s="44"/>
      <c r="N18" s="75">
        <f t="shared" si="3"/>
        <v>0</v>
      </c>
      <c r="O18" s="43"/>
      <c r="P18" s="44"/>
      <c r="Q18" s="75">
        <f t="shared" si="4"/>
        <v>0</v>
      </c>
      <c r="R18" s="79">
        <f t="shared" si="5"/>
        <v>0</v>
      </c>
      <c r="S18" s="79">
        <f t="shared" si="6"/>
        <v>0</v>
      </c>
      <c r="T18" s="79" t="str">
        <f>IF($D18="X","",IF($S18=0,"",ROUND($S18,10)))</f>
        <v/>
      </c>
      <c r="U18" s="79" t="str">
        <f t="shared" si="14"/>
        <v/>
      </c>
      <c r="V18" s="87">
        <f t="shared" si="15"/>
        <v>0</v>
      </c>
      <c r="W18" s="79" t="str">
        <f>IF($D18="X","",IF($S18=0,"",ROUND($S18,10)))</f>
        <v/>
      </c>
      <c r="X18" s="79" t="str">
        <f>IF($D18="X",ROUND($S18,10),"")</f>
        <v/>
      </c>
      <c r="Y18" s="79" t="str">
        <f t="shared" si="18"/>
        <v/>
      </c>
      <c r="Z18" s="79">
        <f t="shared" si="19"/>
        <v>0</v>
      </c>
      <c r="AA18" s="79" t="str">
        <f>IF($D18="X",ROUND($S18,10),"")</f>
        <v/>
      </c>
      <c r="AE18" s="55"/>
      <c r="AL18" s="53"/>
    </row>
    <row r="19" spans="1:38" s="11" customFormat="1" ht="14.25" customHeight="1" x14ac:dyDescent="0.35">
      <c r="A19" s="40">
        <v>46118</v>
      </c>
      <c r="B19" s="41"/>
      <c r="C19" s="42" t="s">
        <v>63</v>
      </c>
      <c r="D19" s="42"/>
      <c r="E19" s="43"/>
      <c r="F19" s="44"/>
      <c r="G19" s="75">
        <f t="shared" si="0"/>
        <v>0</v>
      </c>
      <c r="H19" s="43"/>
      <c r="I19" s="44"/>
      <c r="J19" s="75">
        <f t="shared" si="1"/>
        <v>0</v>
      </c>
      <c r="K19" s="79">
        <f t="shared" si="2"/>
        <v>0</v>
      </c>
      <c r="L19" s="43"/>
      <c r="M19" s="44"/>
      <c r="N19" s="75">
        <f t="shared" si="3"/>
        <v>0</v>
      </c>
      <c r="O19" s="43"/>
      <c r="P19" s="44"/>
      <c r="Q19" s="75">
        <f t="shared" si="4"/>
        <v>0</v>
      </c>
      <c r="R19" s="79">
        <f t="shared" si="5"/>
        <v>0</v>
      </c>
      <c r="S19" s="79">
        <f t="shared" si="6"/>
        <v>0</v>
      </c>
      <c r="T19" s="79" t="str">
        <f>IF($D19="X","",IF($S19=0,"",ROUND($S19,10)))</f>
        <v/>
      </c>
      <c r="U19" s="79" t="str">
        <f t="shared" si="14"/>
        <v/>
      </c>
      <c r="V19" s="87">
        <f t="shared" si="15"/>
        <v>0</v>
      </c>
      <c r="W19" s="79" t="str">
        <f>IF($D19="X","",IF($S19=0,"",ROUND($S19,10)))</f>
        <v/>
      </c>
      <c r="X19" s="79" t="str">
        <f>IF($D19="X",ROUND($S19,10),"")</f>
        <v/>
      </c>
      <c r="Y19" s="79" t="str">
        <f t="shared" si="18"/>
        <v/>
      </c>
      <c r="Z19" s="79">
        <f t="shared" si="19"/>
        <v>0</v>
      </c>
      <c r="AA19" s="79" t="str">
        <f>IF($D19="X",ROUND($S19,10),"")</f>
        <v/>
      </c>
      <c r="AC19" s="93" t="s">
        <v>27</v>
      </c>
      <c r="AD19" s="93"/>
      <c r="AE19" s="94"/>
      <c r="AL19" s="53"/>
    </row>
    <row r="20" spans="1:38" s="11" customFormat="1" ht="14.25" customHeight="1" x14ac:dyDescent="0.35">
      <c r="A20" s="47">
        <v>46119</v>
      </c>
      <c r="B20" s="49"/>
      <c r="C20" s="49"/>
      <c r="D20" s="42"/>
      <c r="E20" s="50"/>
      <c r="F20" s="51"/>
      <c r="G20" s="75">
        <f t="shared" ref="G20:G24" si="21">IF(E20="",0,CONCATENATE(E20,":",F20))</f>
        <v>0</v>
      </c>
      <c r="H20" s="50"/>
      <c r="I20" s="51"/>
      <c r="J20" s="75">
        <f t="shared" ref="J20:J24" si="22">IF(H20="",0,CONCATENATE(H20,":",I20))</f>
        <v>0</v>
      </c>
      <c r="K20" s="75">
        <f t="shared" ref="K20:K24" si="23">J20-G20</f>
        <v>0</v>
      </c>
      <c r="L20" s="50"/>
      <c r="M20" s="51"/>
      <c r="N20" s="75">
        <f t="shared" ref="N20:N24" si="24">IF(L20="",0,CONCATENATE(L20,":",M20))</f>
        <v>0</v>
      </c>
      <c r="O20" s="50"/>
      <c r="P20" s="51"/>
      <c r="Q20" s="75">
        <f t="shared" ref="Q20:Q24" si="25">IF(O20="",0,CONCATENATE(O20,":",P20))</f>
        <v>0</v>
      </c>
      <c r="R20" s="75">
        <f t="shared" ref="R20:R24" si="26">Q20-N20</f>
        <v>0</v>
      </c>
      <c r="S20" s="85">
        <f t="shared" ref="S20:S24" si="27">K20+R20</f>
        <v>0</v>
      </c>
      <c r="T20" s="75" t="str">
        <f t="shared" ref="T20:T23" si="28">IF(B20="av",($E$7)*(-1),IF(B20="df",($E$7)*(-1),IF(D20="X","",IF(B20="sd",ROUND(S20-($E$7*(1-$AE$4)),10),IF(S20=0,"",ROUND(S20-$E$7,10))))))</f>
        <v/>
      </c>
      <c r="U20" s="75" t="str">
        <f t="shared" ref="U20:U24" si="29">IF(T20&gt;0,T20,0)</f>
        <v/>
      </c>
      <c r="V20" s="88">
        <f t="shared" ref="V20:V24" si="30">IF(T20&lt;0,T20*(-1),0)</f>
        <v>0</v>
      </c>
      <c r="W20" s="75" t="str">
        <f t="shared" ref="W20:W23" si="31">IF(U20=V20,U20,IF(V20&gt;0,V20,U20))</f>
        <v/>
      </c>
      <c r="X20" s="85" t="str">
        <f t="shared" ref="X20:X23" si="32">IF(D20="X",ROUND(S20-$E$7,10),"")</f>
        <v/>
      </c>
      <c r="Y20" s="75" t="str">
        <f t="shared" ref="Y20:Y24" si="33">IF(X20&gt;0,X20,0)</f>
        <v/>
      </c>
      <c r="Z20" s="88">
        <f t="shared" ref="Z20:Z24" si="34">IF(X20&lt;0,X20*(-1),0)</f>
        <v>0</v>
      </c>
      <c r="AA20" s="75" t="str">
        <f t="shared" ref="AA20:AA23" si="35">IF(Y20=Z20,Y20,IF(Z20&gt;0,Z20,Y20))</f>
        <v/>
      </c>
      <c r="AC20" s="93" t="s">
        <v>28</v>
      </c>
      <c r="AD20" s="93"/>
      <c r="AE20" s="94"/>
      <c r="AL20" s="53"/>
    </row>
    <row r="21" spans="1:38" s="56" customFormat="1" ht="14.25" customHeight="1" x14ac:dyDescent="0.35">
      <c r="A21" s="47">
        <v>46120</v>
      </c>
      <c r="B21" s="49"/>
      <c r="C21" s="49"/>
      <c r="D21" s="42"/>
      <c r="E21" s="50"/>
      <c r="F21" s="51"/>
      <c r="G21" s="75">
        <f t="shared" si="21"/>
        <v>0</v>
      </c>
      <c r="H21" s="50"/>
      <c r="I21" s="51"/>
      <c r="J21" s="75">
        <f t="shared" si="22"/>
        <v>0</v>
      </c>
      <c r="K21" s="75">
        <f t="shared" si="23"/>
        <v>0</v>
      </c>
      <c r="L21" s="50"/>
      <c r="M21" s="51"/>
      <c r="N21" s="75">
        <f t="shared" si="24"/>
        <v>0</v>
      </c>
      <c r="O21" s="50"/>
      <c r="P21" s="51"/>
      <c r="Q21" s="75">
        <f t="shared" si="25"/>
        <v>0</v>
      </c>
      <c r="R21" s="75">
        <f t="shared" si="26"/>
        <v>0</v>
      </c>
      <c r="S21" s="85">
        <f t="shared" si="27"/>
        <v>0</v>
      </c>
      <c r="T21" s="75" t="str">
        <f t="shared" si="28"/>
        <v/>
      </c>
      <c r="U21" s="75" t="str">
        <f t="shared" si="29"/>
        <v/>
      </c>
      <c r="V21" s="88">
        <f t="shared" si="30"/>
        <v>0</v>
      </c>
      <c r="W21" s="75" t="str">
        <f t="shared" si="31"/>
        <v/>
      </c>
      <c r="X21" s="85" t="str">
        <f t="shared" si="32"/>
        <v/>
      </c>
      <c r="Y21" s="75" t="str">
        <f t="shared" si="33"/>
        <v/>
      </c>
      <c r="Z21" s="88">
        <f t="shared" si="34"/>
        <v>0</v>
      </c>
      <c r="AA21" s="75" t="str">
        <f t="shared" si="35"/>
        <v/>
      </c>
      <c r="AC21" s="11"/>
      <c r="AD21" s="11"/>
      <c r="AE21" s="25"/>
      <c r="AK21" s="11"/>
      <c r="AL21" s="11"/>
    </row>
    <row r="22" spans="1:38" s="11" customFormat="1" ht="14.25" customHeight="1" x14ac:dyDescent="0.35">
      <c r="A22" s="47">
        <v>46121</v>
      </c>
      <c r="B22" s="49"/>
      <c r="C22" s="49"/>
      <c r="D22" s="42"/>
      <c r="E22" s="50"/>
      <c r="F22" s="51"/>
      <c r="G22" s="75">
        <f t="shared" si="21"/>
        <v>0</v>
      </c>
      <c r="H22" s="50"/>
      <c r="I22" s="51"/>
      <c r="J22" s="75">
        <f t="shared" si="22"/>
        <v>0</v>
      </c>
      <c r="K22" s="75">
        <f t="shared" si="23"/>
        <v>0</v>
      </c>
      <c r="L22" s="50"/>
      <c r="M22" s="51"/>
      <c r="N22" s="75">
        <f t="shared" si="24"/>
        <v>0</v>
      </c>
      <c r="O22" s="50"/>
      <c r="P22" s="51"/>
      <c r="Q22" s="75">
        <f t="shared" si="25"/>
        <v>0</v>
      </c>
      <c r="R22" s="75">
        <f t="shared" si="26"/>
        <v>0</v>
      </c>
      <c r="S22" s="85">
        <f t="shared" si="27"/>
        <v>0</v>
      </c>
      <c r="T22" s="75" t="str">
        <f t="shared" si="28"/>
        <v/>
      </c>
      <c r="U22" s="75" t="str">
        <f t="shared" si="29"/>
        <v/>
      </c>
      <c r="V22" s="88">
        <f t="shared" si="30"/>
        <v>0</v>
      </c>
      <c r="W22" s="75" t="str">
        <f t="shared" si="31"/>
        <v/>
      </c>
      <c r="X22" s="85" t="str">
        <f t="shared" si="32"/>
        <v/>
      </c>
      <c r="Y22" s="75" t="str">
        <f t="shared" si="33"/>
        <v/>
      </c>
      <c r="Z22" s="88">
        <f t="shared" si="34"/>
        <v>0</v>
      </c>
      <c r="AA22" s="75" t="str">
        <f t="shared" si="35"/>
        <v/>
      </c>
      <c r="AC22" s="31" t="s">
        <v>29</v>
      </c>
      <c r="AD22" s="31"/>
      <c r="AE22" s="57"/>
    </row>
    <row r="23" spans="1:38" s="11" customFormat="1" ht="14.25" customHeight="1" x14ac:dyDescent="0.35">
      <c r="A23" s="47">
        <v>46122</v>
      </c>
      <c r="B23" s="49"/>
      <c r="C23" s="49"/>
      <c r="D23" s="42"/>
      <c r="E23" s="50"/>
      <c r="F23" s="51"/>
      <c r="G23" s="75">
        <f t="shared" si="21"/>
        <v>0</v>
      </c>
      <c r="H23" s="50"/>
      <c r="I23" s="51"/>
      <c r="J23" s="75">
        <f t="shared" si="22"/>
        <v>0</v>
      </c>
      <c r="K23" s="75">
        <f t="shared" si="23"/>
        <v>0</v>
      </c>
      <c r="L23" s="50"/>
      <c r="M23" s="51"/>
      <c r="N23" s="75">
        <f t="shared" si="24"/>
        <v>0</v>
      </c>
      <c r="O23" s="50"/>
      <c r="P23" s="51"/>
      <c r="Q23" s="75">
        <f t="shared" si="25"/>
        <v>0</v>
      </c>
      <c r="R23" s="75">
        <f t="shared" si="26"/>
        <v>0</v>
      </c>
      <c r="S23" s="85">
        <f t="shared" si="27"/>
        <v>0</v>
      </c>
      <c r="T23" s="75" t="str">
        <f t="shared" si="28"/>
        <v/>
      </c>
      <c r="U23" s="75" t="str">
        <f t="shared" si="29"/>
        <v/>
      </c>
      <c r="V23" s="88">
        <f t="shared" si="30"/>
        <v>0</v>
      </c>
      <c r="W23" s="75" t="str">
        <f t="shared" si="31"/>
        <v/>
      </c>
      <c r="X23" s="85" t="str">
        <f t="shared" si="32"/>
        <v/>
      </c>
      <c r="Y23" s="75" t="str">
        <f t="shared" si="33"/>
        <v/>
      </c>
      <c r="Z23" s="88">
        <f t="shared" si="34"/>
        <v>0</v>
      </c>
      <c r="AA23" s="75" t="str">
        <f t="shared" si="35"/>
        <v/>
      </c>
      <c r="AC23" s="58" t="s">
        <v>30</v>
      </c>
      <c r="AD23" s="58"/>
      <c r="AE23" s="46">
        <f>COUNTIF(B$14:B$44,"av")</f>
        <v>0</v>
      </c>
    </row>
    <row r="24" spans="1:38" s="11" customFormat="1" ht="14.25" customHeight="1" x14ac:dyDescent="0.35">
      <c r="A24" s="40">
        <v>46123</v>
      </c>
      <c r="B24" s="41"/>
      <c r="C24" s="42"/>
      <c r="D24" s="42"/>
      <c r="E24" s="43"/>
      <c r="F24" s="44"/>
      <c r="G24" s="75">
        <f t="shared" si="21"/>
        <v>0</v>
      </c>
      <c r="H24" s="43"/>
      <c r="I24" s="44"/>
      <c r="J24" s="75">
        <f t="shared" si="22"/>
        <v>0</v>
      </c>
      <c r="K24" s="79">
        <f t="shared" si="23"/>
        <v>0</v>
      </c>
      <c r="L24" s="43"/>
      <c r="M24" s="44"/>
      <c r="N24" s="75">
        <f t="shared" si="24"/>
        <v>0</v>
      </c>
      <c r="O24" s="43"/>
      <c r="P24" s="44"/>
      <c r="Q24" s="75">
        <f t="shared" si="25"/>
        <v>0</v>
      </c>
      <c r="R24" s="79">
        <f t="shared" si="26"/>
        <v>0</v>
      </c>
      <c r="S24" s="79">
        <f t="shared" si="27"/>
        <v>0</v>
      </c>
      <c r="T24" s="79" t="str">
        <f t="shared" ref="T24:T25" si="36">IF($D24="X","",IF($S24=0,"",ROUND($S24,10)))</f>
        <v/>
      </c>
      <c r="U24" s="79" t="str">
        <f t="shared" si="29"/>
        <v/>
      </c>
      <c r="V24" s="87">
        <f t="shared" si="30"/>
        <v>0</v>
      </c>
      <c r="W24" s="79" t="str">
        <f t="shared" ref="W24:W25" si="37">IF($D24="X","",IF($S24=0,"",ROUND($S24,10)))</f>
        <v/>
      </c>
      <c r="X24" s="79" t="str">
        <f t="shared" ref="X24:X25" si="38">IF($D24="X",ROUND($S24,10),"")</f>
        <v/>
      </c>
      <c r="Y24" s="79" t="str">
        <f t="shared" si="33"/>
        <v/>
      </c>
      <c r="Z24" s="79">
        <f t="shared" si="34"/>
        <v>0</v>
      </c>
      <c r="AA24" s="79" t="str">
        <f t="shared" ref="AA24:AA25" si="39">IF($D24="X",ROUND($S24,10),"")</f>
        <v/>
      </c>
      <c r="AC24" s="59" t="s">
        <v>31</v>
      </c>
      <c r="AD24" s="59"/>
      <c r="AE24" s="46">
        <f>COUNTIF(B$14:B$44,"1/2av")</f>
        <v>0</v>
      </c>
    </row>
    <row r="25" spans="1:38" s="11" customFormat="1" ht="14.25" customHeight="1" x14ac:dyDescent="0.35">
      <c r="A25" s="40">
        <v>46124</v>
      </c>
      <c r="B25" s="41"/>
      <c r="C25" s="42"/>
      <c r="D25" s="42"/>
      <c r="E25" s="43"/>
      <c r="F25" s="44"/>
      <c r="G25" s="75">
        <f t="shared" ref="G25:G28" si="40">IF(E25="",0,CONCATENATE(E25,":",F25))</f>
        <v>0</v>
      </c>
      <c r="H25" s="43"/>
      <c r="I25" s="44"/>
      <c r="J25" s="75">
        <f t="shared" ref="J25:J28" si="41">IF(H25="",0,CONCATENATE(H25,":",I25))</f>
        <v>0</v>
      </c>
      <c r="K25" s="79">
        <f t="shared" ref="K25:K28" si="42">J25-G25</f>
        <v>0</v>
      </c>
      <c r="L25" s="43"/>
      <c r="M25" s="44"/>
      <c r="N25" s="75">
        <f t="shared" ref="N25:N28" si="43">IF(L25="",0,CONCATENATE(L25,":",M25))</f>
        <v>0</v>
      </c>
      <c r="O25" s="43"/>
      <c r="P25" s="44"/>
      <c r="Q25" s="75">
        <f t="shared" ref="Q25:Q28" si="44">IF(O25="",0,CONCATENATE(O25,":",P25))</f>
        <v>0</v>
      </c>
      <c r="R25" s="79">
        <f t="shared" ref="R25:R28" si="45">Q25-N25</f>
        <v>0</v>
      </c>
      <c r="S25" s="79">
        <f t="shared" ref="S25:S28" si="46">K25+R25</f>
        <v>0</v>
      </c>
      <c r="T25" s="79" t="str">
        <f t="shared" si="36"/>
        <v/>
      </c>
      <c r="U25" s="79" t="str">
        <f t="shared" ref="U25:U28" si="47">IF(T25&gt;0,T25,0)</f>
        <v/>
      </c>
      <c r="V25" s="87">
        <f t="shared" ref="V25:V28" si="48">IF(T25&lt;0,T25*(-1),0)</f>
        <v>0</v>
      </c>
      <c r="W25" s="79" t="str">
        <f t="shared" si="37"/>
        <v/>
      </c>
      <c r="X25" s="79" t="str">
        <f t="shared" si="38"/>
        <v/>
      </c>
      <c r="Y25" s="79" t="str">
        <f t="shared" ref="Y25:Y28" si="49">IF(X25&gt;0,X25,0)</f>
        <v/>
      </c>
      <c r="Z25" s="79">
        <f t="shared" ref="Z25:Z28" si="50">IF(X25&lt;0,X25*(-1),0)</f>
        <v>0</v>
      </c>
      <c r="AA25" s="79" t="str">
        <f t="shared" si="39"/>
        <v/>
      </c>
      <c r="AC25" s="45" t="s">
        <v>32</v>
      </c>
      <c r="AD25" s="45"/>
      <c r="AE25" s="46">
        <f>AE23+(AE24*0.5)+Mar!AE25</f>
        <v>0</v>
      </c>
    </row>
    <row r="26" spans="1:38" s="11" customFormat="1" ht="14.25" customHeight="1" x14ac:dyDescent="0.35">
      <c r="A26" s="47">
        <v>46125</v>
      </c>
      <c r="B26" s="49"/>
      <c r="C26" s="49"/>
      <c r="D26" s="42"/>
      <c r="E26" s="50"/>
      <c r="F26" s="51"/>
      <c r="G26" s="75">
        <f t="shared" ref="G26" si="51">IF(E26="",0,CONCATENATE(E26,":",F26))</f>
        <v>0</v>
      </c>
      <c r="H26" s="50"/>
      <c r="I26" s="51"/>
      <c r="J26" s="75">
        <f t="shared" ref="J26" si="52">IF(H26="",0,CONCATENATE(H26,":",I26))</f>
        <v>0</v>
      </c>
      <c r="K26" s="75">
        <f t="shared" ref="K26" si="53">J26-G26</f>
        <v>0</v>
      </c>
      <c r="L26" s="50"/>
      <c r="M26" s="51"/>
      <c r="N26" s="75">
        <f t="shared" ref="N26" si="54">IF(L26="",0,CONCATENATE(L26,":",M26))</f>
        <v>0</v>
      </c>
      <c r="O26" s="50"/>
      <c r="P26" s="51"/>
      <c r="Q26" s="75">
        <f t="shared" ref="Q26" si="55">IF(O26="",0,CONCATENATE(O26,":",P26))</f>
        <v>0</v>
      </c>
      <c r="R26" s="75">
        <f t="shared" ref="R26" si="56">Q26-N26</f>
        <v>0</v>
      </c>
      <c r="S26" s="85">
        <f t="shared" ref="S26" si="57">K26+R26</f>
        <v>0</v>
      </c>
      <c r="T26" s="75" t="str">
        <f t="shared" ref="T26" si="58">IF(B26="av",($E$7)*(-1),IF(B26="df",($E$7)*(-1),IF(D26="X","",IF(B26="sd",ROUND(S26-($E$7*(1-$AE$4)),10),IF(S26=0,"",ROUND(S26-$E$7,10))))))</f>
        <v/>
      </c>
      <c r="U26" s="75" t="str">
        <f t="shared" ref="U26" si="59">IF(T26&gt;0,T26,0)</f>
        <v/>
      </c>
      <c r="V26" s="88">
        <f t="shared" ref="V26" si="60">IF(T26&lt;0,T26*(-1),0)</f>
        <v>0</v>
      </c>
      <c r="W26" s="75" t="str">
        <f t="shared" ref="W26" si="61">IF(U26=V26,U26,IF(V26&gt;0,V26,U26))</f>
        <v/>
      </c>
      <c r="X26" s="85" t="str">
        <f t="shared" ref="X26" si="62">IF(D26="X",ROUND(S26-$E$7,10),"")</f>
        <v/>
      </c>
      <c r="Y26" s="75" t="str">
        <f t="shared" ref="Y26" si="63">IF(X26&gt;0,X26,0)</f>
        <v/>
      </c>
      <c r="Z26" s="88">
        <f t="shared" ref="Z26" si="64">IF(X26&lt;0,X26*(-1),0)</f>
        <v>0</v>
      </c>
      <c r="AA26" s="75" t="str">
        <f t="shared" ref="AA26" si="65">IF(Y26=Z26,Y26,IF(Z26&gt;0,Z26,Y26))</f>
        <v/>
      </c>
      <c r="AE26" s="25"/>
    </row>
    <row r="27" spans="1:38" s="11" customFormat="1" ht="14.25" customHeight="1" x14ac:dyDescent="0.35">
      <c r="A27" s="47">
        <v>46126</v>
      </c>
      <c r="B27" s="49"/>
      <c r="C27" s="49"/>
      <c r="D27" s="42"/>
      <c r="E27" s="50"/>
      <c r="F27" s="51"/>
      <c r="G27" s="75">
        <f t="shared" si="40"/>
        <v>0</v>
      </c>
      <c r="H27" s="50"/>
      <c r="I27" s="51"/>
      <c r="J27" s="75">
        <f t="shared" si="41"/>
        <v>0</v>
      </c>
      <c r="K27" s="75">
        <f t="shared" si="42"/>
        <v>0</v>
      </c>
      <c r="L27" s="50"/>
      <c r="M27" s="51"/>
      <c r="N27" s="75">
        <f t="shared" si="43"/>
        <v>0</v>
      </c>
      <c r="O27" s="50"/>
      <c r="P27" s="51"/>
      <c r="Q27" s="75">
        <f t="shared" si="44"/>
        <v>0</v>
      </c>
      <c r="R27" s="75">
        <f t="shared" si="45"/>
        <v>0</v>
      </c>
      <c r="S27" s="85">
        <f t="shared" si="46"/>
        <v>0</v>
      </c>
      <c r="T27" s="75" t="str">
        <f t="shared" ref="T27:T28" si="66">IF(B27="av",($E$7)*(-1),IF(B27="df",($E$7)*(-1),IF(D27="X","",IF(B27="sd",ROUND(S27-($E$7*(1-$AE$4)),10),IF(S27=0,"",ROUND(S27-$E$7,10))))))</f>
        <v/>
      </c>
      <c r="U27" s="75" t="str">
        <f t="shared" si="47"/>
        <v/>
      </c>
      <c r="V27" s="88">
        <f t="shared" si="48"/>
        <v>0</v>
      </c>
      <c r="W27" s="75" t="str">
        <f t="shared" ref="W27:W28" si="67">IF(U27=V27,U27,IF(V27&gt;0,V27,U27))</f>
        <v/>
      </c>
      <c r="X27" s="85" t="str">
        <f t="shared" ref="X27:X28" si="68">IF(D27="X",ROUND(S27-$E$7,10),"")</f>
        <v/>
      </c>
      <c r="Y27" s="75" t="str">
        <f t="shared" si="49"/>
        <v/>
      </c>
      <c r="Z27" s="88">
        <f t="shared" si="50"/>
        <v>0</v>
      </c>
      <c r="AA27" s="75" t="str">
        <f t="shared" ref="AA27:AA28" si="69">IF(Y27=Z27,Y27,IF(Z27&gt;0,Z27,Y27))</f>
        <v/>
      </c>
      <c r="AC27" s="31" t="s">
        <v>23</v>
      </c>
      <c r="AD27" s="31"/>
      <c r="AE27" s="39"/>
    </row>
    <row r="28" spans="1:38" s="11" customFormat="1" ht="14.25" customHeight="1" x14ac:dyDescent="0.35">
      <c r="A28" s="47">
        <v>46127</v>
      </c>
      <c r="B28" s="49"/>
      <c r="C28" s="49"/>
      <c r="D28" s="42"/>
      <c r="E28" s="50"/>
      <c r="F28" s="51"/>
      <c r="G28" s="75">
        <f t="shared" si="40"/>
        <v>0</v>
      </c>
      <c r="H28" s="50"/>
      <c r="I28" s="51"/>
      <c r="J28" s="75">
        <f t="shared" si="41"/>
        <v>0</v>
      </c>
      <c r="K28" s="75">
        <f t="shared" si="42"/>
        <v>0</v>
      </c>
      <c r="L28" s="50"/>
      <c r="M28" s="51"/>
      <c r="N28" s="75">
        <f t="shared" si="43"/>
        <v>0</v>
      </c>
      <c r="O28" s="50"/>
      <c r="P28" s="51"/>
      <c r="Q28" s="75">
        <f t="shared" si="44"/>
        <v>0</v>
      </c>
      <c r="R28" s="75">
        <f t="shared" si="45"/>
        <v>0</v>
      </c>
      <c r="S28" s="85">
        <f t="shared" si="46"/>
        <v>0</v>
      </c>
      <c r="T28" s="75" t="str">
        <f t="shared" si="66"/>
        <v/>
      </c>
      <c r="U28" s="75" t="str">
        <f t="shared" si="47"/>
        <v/>
      </c>
      <c r="V28" s="88">
        <f t="shared" si="48"/>
        <v>0</v>
      </c>
      <c r="W28" s="75" t="str">
        <f t="shared" si="67"/>
        <v/>
      </c>
      <c r="X28" s="85" t="str">
        <f t="shared" si="68"/>
        <v/>
      </c>
      <c r="Y28" s="75" t="str">
        <f t="shared" si="49"/>
        <v/>
      </c>
      <c r="Z28" s="88">
        <f t="shared" si="50"/>
        <v>0</v>
      </c>
      <c r="AA28" s="75" t="str">
        <f t="shared" si="69"/>
        <v/>
      </c>
      <c r="AC28" s="45" t="s">
        <v>33</v>
      </c>
      <c r="AD28" s="92">
        <f>Y$45-Z$45</f>
        <v>0</v>
      </c>
      <c r="AE28" s="88">
        <f>IF(AD28=0,0,IF(AD28&lt;0,AD28*(-1),AD28))</f>
        <v>0</v>
      </c>
    </row>
    <row r="29" spans="1:38" s="11" customFormat="1" ht="14.25" customHeight="1" x14ac:dyDescent="0.35">
      <c r="A29" s="47">
        <v>46128</v>
      </c>
      <c r="B29" s="49"/>
      <c r="C29" s="49"/>
      <c r="D29" s="42"/>
      <c r="E29" s="50"/>
      <c r="F29" s="51"/>
      <c r="G29" s="75">
        <f t="shared" ref="G29:G30" si="70">IF(E29="",0,CONCATENATE(E29,":",F29))</f>
        <v>0</v>
      </c>
      <c r="H29" s="50"/>
      <c r="I29" s="51"/>
      <c r="J29" s="75">
        <f t="shared" ref="J29:J30" si="71">IF(H29="",0,CONCATENATE(H29,":",I29))</f>
        <v>0</v>
      </c>
      <c r="K29" s="75">
        <f t="shared" ref="K29:K30" si="72">J29-G29</f>
        <v>0</v>
      </c>
      <c r="L29" s="50"/>
      <c r="M29" s="51"/>
      <c r="N29" s="75">
        <f t="shared" ref="N29:N30" si="73">IF(L29="",0,CONCATENATE(L29,":",M29))</f>
        <v>0</v>
      </c>
      <c r="O29" s="50"/>
      <c r="P29" s="51"/>
      <c r="Q29" s="75">
        <f t="shared" ref="Q29:Q30" si="74">IF(O29="",0,CONCATENATE(O29,":",P29))</f>
        <v>0</v>
      </c>
      <c r="R29" s="75">
        <f t="shared" ref="R29:R30" si="75">Q29-N29</f>
        <v>0</v>
      </c>
      <c r="S29" s="85">
        <f t="shared" ref="S29:S30" si="76">K29+R29</f>
        <v>0</v>
      </c>
      <c r="T29" s="75" t="str">
        <f t="shared" ref="T29:T30" si="77">IF(B29="av",($E$7)*(-1),IF(B29="df",($E$7)*(-1),IF(D29="X","",IF(B29="sd",ROUND(S29-($E$7*(1-$AE$4)),10),IF(S29=0,"",ROUND(S29-$E$7,10))))))</f>
        <v/>
      </c>
      <c r="U29" s="75" t="str">
        <f t="shared" ref="U29:U30" si="78">IF(T29&gt;0,T29,0)</f>
        <v/>
      </c>
      <c r="V29" s="88">
        <f t="shared" ref="V29:V30" si="79">IF(T29&lt;0,T29*(-1),0)</f>
        <v>0</v>
      </c>
      <c r="W29" s="75" t="str">
        <f t="shared" ref="W29:W30" si="80">IF(U29=V29,U29,IF(V29&gt;0,V29,U29))</f>
        <v/>
      </c>
      <c r="X29" s="85" t="str">
        <f t="shared" ref="X29:X30" si="81">IF(D29="X",ROUND(S29-$E$7,10),"")</f>
        <v/>
      </c>
      <c r="Y29" s="75" t="str">
        <f t="shared" ref="Y29:Y30" si="82">IF(X29&gt;0,X29,0)</f>
        <v/>
      </c>
      <c r="Z29" s="88">
        <f t="shared" ref="Z29:Z30" si="83">IF(X29&lt;0,X29*(-1),0)</f>
        <v>0</v>
      </c>
      <c r="AA29" s="75" t="str">
        <f t="shared" ref="AA29:AA30" si="84">IF(Y29=Z29,Y29,IF(Z29&gt;0,Z29,Y29))</f>
        <v/>
      </c>
      <c r="AC29" s="45" t="s">
        <v>34</v>
      </c>
      <c r="AD29" s="92">
        <f>AD28+Mar!AD29</f>
        <v>0</v>
      </c>
      <c r="AE29" s="88">
        <f>IF(AD29=0,0,IF(AD29&lt;0,AD29*(-1),AD29))</f>
        <v>0</v>
      </c>
    </row>
    <row r="30" spans="1:38" s="11" customFormat="1" ht="14.25" customHeight="1" x14ac:dyDescent="0.35">
      <c r="A30" s="47">
        <v>46129</v>
      </c>
      <c r="B30" s="49"/>
      <c r="C30" s="49"/>
      <c r="D30" s="42"/>
      <c r="E30" s="50"/>
      <c r="F30" s="51"/>
      <c r="G30" s="75">
        <f t="shared" si="70"/>
        <v>0</v>
      </c>
      <c r="H30" s="50"/>
      <c r="I30" s="51"/>
      <c r="J30" s="75">
        <f t="shared" si="71"/>
        <v>0</v>
      </c>
      <c r="K30" s="75">
        <f t="shared" si="72"/>
        <v>0</v>
      </c>
      <c r="L30" s="50"/>
      <c r="M30" s="51"/>
      <c r="N30" s="75">
        <f t="shared" si="73"/>
        <v>0</v>
      </c>
      <c r="O30" s="50"/>
      <c r="P30" s="51"/>
      <c r="Q30" s="75">
        <f t="shared" si="74"/>
        <v>0</v>
      </c>
      <c r="R30" s="75">
        <f t="shared" si="75"/>
        <v>0</v>
      </c>
      <c r="S30" s="85">
        <f t="shared" si="76"/>
        <v>0</v>
      </c>
      <c r="T30" s="75" t="str">
        <f t="shared" si="77"/>
        <v/>
      </c>
      <c r="U30" s="75" t="str">
        <f t="shared" si="78"/>
        <v/>
      </c>
      <c r="V30" s="88">
        <f t="shared" si="79"/>
        <v>0</v>
      </c>
      <c r="W30" s="75" t="str">
        <f t="shared" si="80"/>
        <v/>
      </c>
      <c r="X30" s="85" t="str">
        <f t="shared" si="81"/>
        <v/>
      </c>
      <c r="Y30" s="75" t="str">
        <f t="shared" si="82"/>
        <v/>
      </c>
      <c r="Z30" s="88">
        <f t="shared" si="83"/>
        <v>0</v>
      </c>
      <c r="AA30" s="75" t="str">
        <f t="shared" si="84"/>
        <v/>
      </c>
      <c r="AC30" s="58" t="s">
        <v>35</v>
      </c>
      <c r="AD30" s="58"/>
      <c r="AE30" s="46">
        <f>COUNTIF(B$14:B$44,"ao")</f>
        <v>0</v>
      </c>
    </row>
    <row r="31" spans="1:38" s="11" customFormat="1" ht="14.25" customHeight="1" x14ac:dyDescent="0.35">
      <c r="A31" s="40">
        <v>46130</v>
      </c>
      <c r="B31" s="41"/>
      <c r="C31" s="42"/>
      <c r="D31" s="42"/>
      <c r="E31" s="43"/>
      <c r="F31" s="44"/>
      <c r="G31" s="75">
        <f t="shared" ref="G31:G36" si="85">IF(E31="",0,CONCATENATE(E31,":",F31))</f>
        <v>0</v>
      </c>
      <c r="H31" s="43"/>
      <c r="I31" s="44"/>
      <c r="J31" s="75">
        <f t="shared" ref="J31:J36" si="86">IF(H31="",0,CONCATENATE(H31,":",I31))</f>
        <v>0</v>
      </c>
      <c r="K31" s="79">
        <f t="shared" ref="K31:K36" si="87">J31-G31</f>
        <v>0</v>
      </c>
      <c r="L31" s="43"/>
      <c r="M31" s="44"/>
      <c r="N31" s="75">
        <f t="shared" ref="N31:N36" si="88">IF(L31="",0,CONCATENATE(L31,":",M31))</f>
        <v>0</v>
      </c>
      <c r="O31" s="43"/>
      <c r="P31" s="44"/>
      <c r="Q31" s="75">
        <f t="shared" ref="Q31:Q36" si="89">IF(O31="",0,CONCATENATE(O31,":",P31))</f>
        <v>0</v>
      </c>
      <c r="R31" s="79">
        <f t="shared" ref="R31:R36" si="90">Q31-N31</f>
        <v>0</v>
      </c>
      <c r="S31" s="79">
        <f t="shared" ref="S31:S36" si="91">K31+R31</f>
        <v>0</v>
      </c>
      <c r="T31" s="79" t="str">
        <f t="shared" ref="T31:T32" si="92">IF($D31="X","",IF($S31=0,"",ROUND($S31,10)))</f>
        <v/>
      </c>
      <c r="U31" s="79" t="str">
        <f t="shared" ref="U31:U36" si="93">IF(T31&gt;0,T31,0)</f>
        <v/>
      </c>
      <c r="V31" s="87">
        <f t="shared" ref="V31:V36" si="94">IF(T31&lt;0,T31*(-1),0)</f>
        <v>0</v>
      </c>
      <c r="W31" s="79" t="str">
        <f t="shared" ref="W31:W32" si="95">IF($D31="X","",IF($S31=0,"",ROUND($S31,10)))</f>
        <v/>
      </c>
      <c r="X31" s="79" t="str">
        <f t="shared" ref="X31:X32" si="96">IF($D31="X",ROUND($S31,10),"")</f>
        <v/>
      </c>
      <c r="Y31" s="79" t="str">
        <f t="shared" ref="Y31:Y36" si="97">IF(X31&gt;0,X31,0)</f>
        <v/>
      </c>
      <c r="Z31" s="79">
        <f t="shared" ref="Z31:Z36" si="98">IF(X31&lt;0,X31*(-1),0)</f>
        <v>0</v>
      </c>
      <c r="AA31" s="79" t="str">
        <f t="shared" ref="AA31:AA32" si="99">IF($D31="X",ROUND($S31,10),"")</f>
        <v/>
      </c>
      <c r="AE31" s="25"/>
    </row>
    <row r="32" spans="1:38" s="11" customFormat="1" ht="14.25" customHeight="1" x14ac:dyDescent="0.35">
      <c r="A32" s="40">
        <v>46131</v>
      </c>
      <c r="B32" s="41"/>
      <c r="C32" s="42"/>
      <c r="D32" s="42"/>
      <c r="E32" s="43"/>
      <c r="F32" s="44"/>
      <c r="G32" s="75">
        <f t="shared" si="85"/>
        <v>0</v>
      </c>
      <c r="H32" s="43"/>
      <c r="I32" s="44"/>
      <c r="J32" s="75">
        <f t="shared" si="86"/>
        <v>0</v>
      </c>
      <c r="K32" s="79">
        <f t="shared" si="87"/>
        <v>0</v>
      </c>
      <c r="L32" s="43"/>
      <c r="M32" s="44"/>
      <c r="N32" s="75">
        <f t="shared" si="88"/>
        <v>0</v>
      </c>
      <c r="O32" s="43"/>
      <c r="P32" s="44"/>
      <c r="Q32" s="75">
        <f t="shared" si="89"/>
        <v>0</v>
      </c>
      <c r="R32" s="79">
        <f t="shared" si="90"/>
        <v>0</v>
      </c>
      <c r="S32" s="79">
        <f t="shared" si="91"/>
        <v>0</v>
      </c>
      <c r="T32" s="79" t="str">
        <f t="shared" si="92"/>
        <v/>
      </c>
      <c r="U32" s="79" t="str">
        <f t="shared" si="93"/>
        <v/>
      </c>
      <c r="V32" s="87">
        <f t="shared" si="94"/>
        <v>0</v>
      </c>
      <c r="W32" s="79" t="str">
        <f t="shared" si="95"/>
        <v/>
      </c>
      <c r="X32" s="79" t="str">
        <f t="shared" si="96"/>
        <v/>
      </c>
      <c r="Y32" s="79" t="str">
        <f t="shared" si="97"/>
        <v/>
      </c>
      <c r="Z32" s="79">
        <f t="shared" si="98"/>
        <v>0</v>
      </c>
      <c r="AA32" s="79" t="str">
        <f t="shared" si="99"/>
        <v/>
      </c>
      <c r="AC32" s="31" t="s">
        <v>36</v>
      </c>
      <c r="AD32" s="31"/>
      <c r="AE32" s="57"/>
    </row>
    <row r="33" spans="1:31" s="11" customFormat="1" ht="14.25" customHeight="1" x14ac:dyDescent="0.35">
      <c r="A33" s="47">
        <v>46132</v>
      </c>
      <c r="B33" s="49"/>
      <c r="C33" s="49"/>
      <c r="D33" s="42"/>
      <c r="E33" s="50"/>
      <c r="F33" s="51"/>
      <c r="G33" s="75">
        <f t="shared" ref="G33:G34" si="100">IF(E33="",0,CONCATENATE(E33,":",F33))</f>
        <v>0</v>
      </c>
      <c r="H33" s="50"/>
      <c r="I33" s="51"/>
      <c r="J33" s="75">
        <f t="shared" ref="J33:J34" si="101">IF(H33="",0,CONCATENATE(H33,":",I33))</f>
        <v>0</v>
      </c>
      <c r="K33" s="75">
        <f t="shared" ref="K33:K34" si="102">J33-G33</f>
        <v>0</v>
      </c>
      <c r="L33" s="50"/>
      <c r="M33" s="51"/>
      <c r="N33" s="75">
        <f t="shared" ref="N33:N34" si="103">IF(L33="",0,CONCATENATE(L33,":",M33))</f>
        <v>0</v>
      </c>
      <c r="O33" s="50"/>
      <c r="P33" s="51"/>
      <c r="Q33" s="75">
        <f t="shared" ref="Q33:Q34" si="104">IF(O33="",0,CONCATENATE(O33,":",P33))</f>
        <v>0</v>
      </c>
      <c r="R33" s="75">
        <f t="shared" ref="R33:R34" si="105">Q33-N33</f>
        <v>0</v>
      </c>
      <c r="S33" s="85">
        <f t="shared" ref="S33:S34" si="106">K33+R33</f>
        <v>0</v>
      </c>
      <c r="T33" s="75" t="str">
        <f t="shared" ref="T33:T34" si="107">IF(B33="av",($E$7)*(-1),IF(B33="df",($E$7)*(-1),IF(D33="X","",IF(B33="sd",ROUND(S33-($E$7*(1-$AE$4)),10),IF(S33=0,"",ROUND(S33-$E$7,10))))))</f>
        <v/>
      </c>
      <c r="U33" s="75" t="str">
        <f t="shared" ref="U33:U34" si="108">IF(T33&gt;0,T33,0)</f>
        <v/>
      </c>
      <c r="V33" s="88">
        <f t="shared" ref="V33:V34" si="109">IF(T33&lt;0,T33*(-1),0)</f>
        <v>0</v>
      </c>
      <c r="W33" s="75" t="str">
        <f t="shared" ref="W33:W34" si="110">IF(U33=V33,U33,IF(V33&gt;0,V33,U33))</f>
        <v/>
      </c>
      <c r="X33" s="85" t="str">
        <f t="shared" ref="X33:X34" si="111">IF(D33="X",ROUND(S33-$E$7,10),"")</f>
        <v/>
      </c>
      <c r="Y33" s="75" t="str">
        <f t="shared" ref="Y33:Y34" si="112">IF(X33&gt;0,X33,0)</f>
        <v/>
      </c>
      <c r="Z33" s="88">
        <f t="shared" ref="Z33:Z34" si="113">IF(X33&lt;0,X33*(-1),0)</f>
        <v>0</v>
      </c>
      <c r="AA33" s="75" t="str">
        <f t="shared" ref="AA33:AA34" si="114">IF(Y33=Z33,Y33,IF(Z33&gt;0,Z33,Y33))</f>
        <v/>
      </c>
      <c r="AC33" s="58" t="s">
        <v>37</v>
      </c>
      <c r="AD33" s="58"/>
      <c r="AE33" s="60">
        <f>IF($AE$5-(COUNTIF(B$14:B$44,"f")+($AE$5-Mar!AE33))&gt;-1,Mar!AE33-COUNTIF(B$14:B$44,"f"),0)</f>
        <v>25</v>
      </c>
    </row>
    <row r="34" spans="1:31" s="11" customFormat="1" ht="14.25" customHeight="1" x14ac:dyDescent="0.35">
      <c r="A34" s="47">
        <v>46133</v>
      </c>
      <c r="B34" s="49"/>
      <c r="C34" s="49"/>
      <c r="D34" s="42"/>
      <c r="E34" s="50"/>
      <c r="F34" s="51"/>
      <c r="G34" s="75">
        <f t="shared" si="100"/>
        <v>0</v>
      </c>
      <c r="H34" s="50"/>
      <c r="I34" s="51"/>
      <c r="J34" s="75">
        <f t="shared" si="101"/>
        <v>0</v>
      </c>
      <c r="K34" s="75">
        <f t="shared" si="102"/>
        <v>0</v>
      </c>
      <c r="L34" s="50"/>
      <c r="M34" s="51"/>
      <c r="N34" s="75">
        <f t="shared" si="103"/>
        <v>0</v>
      </c>
      <c r="O34" s="50"/>
      <c r="P34" s="51"/>
      <c r="Q34" s="75">
        <f t="shared" si="104"/>
        <v>0</v>
      </c>
      <c r="R34" s="75">
        <f t="shared" si="105"/>
        <v>0</v>
      </c>
      <c r="S34" s="85">
        <f t="shared" si="106"/>
        <v>0</v>
      </c>
      <c r="T34" s="75" t="str">
        <f t="shared" si="107"/>
        <v/>
      </c>
      <c r="U34" s="75" t="str">
        <f t="shared" si="108"/>
        <v/>
      </c>
      <c r="V34" s="88">
        <f t="shared" si="109"/>
        <v>0</v>
      </c>
      <c r="W34" s="75" t="str">
        <f t="shared" si="110"/>
        <v/>
      </c>
      <c r="X34" s="85" t="str">
        <f t="shared" si="111"/>
        <v/>
      </c>
      <c r="Y34" s="75" t="str">
        <f t="shared" si="112"/>
        <v/>
      </c>
      <c r="Z34" s="88">
        <f t="shared" si="113"/>
        <v>0</v>
      </c>
      <c r="AA34" s="75" t="str">
        <f t="shared" si="114"/>
        <v/>
      </c>
      <c r="AC34" s="61" t="s">
        <v>38</v>
      </c>
      <c r="AD34" s="61"/>
      <c r="AE34" s="46">
        <f>IF(Mar!AE34&gt;0,Mar!AE34+COUNTIF(B$14:B$44,"f"),IF(COUNTIF(B$14:B$44,"f")&gt;Mar!AE33,COUNTIF(B$14:B$44,"f")-Mar!AE33,0))</f>
        <v>0</v>
      </c>
    </row>
    <row r="35" spans="1:31" s="11" customFormat="1" ht="14.25" customHeight="1" x14ac:dyDescent="0.35">
      <c r="A35" s="47">
        <v>46134</v>
      </c>
      <c r="B35" s="49"/>
      <c r="C35" s="49"/>
      <c r="D35" s="42"/>
      <c r="E35" s="50"/>
      <c r="F35" s="51"/>
      <c r="G35" s="75">
        <f t="shared" si="85"/>
        <v>0</v>
      </c>
      <c r="H35" s="50"/>
      <c r="I35" s="51"/>
      <c r="J35" s="75">
        <f t="shared" si="86"/>
        <v>0</v>
      </c>
      <c r="K35" s="75">
        <f t="shared" si="87"/>
        <v>0</v>
      </c>
      <c r="L35" s="50"/>
      <c r="M35" s="51"/>
      <c r="N35" s="75">
        <f t="shared" si="88"/>
        <v>0</v>
      </c>
      <c r="O35" s="50"/>
      <c r="P35" s="51"/>
      <c r="Q35" s="75">
        <f t="shared" si="89"/>
        <v>0</v>
      </c>
      <c r="R35" s="75">
        <f t="shared" si="90"/>
        <v>0</v>
      </c>
      <c r="S35" s="85">
        <f t="shared" si="91"/>
        <v>0</v>
      </c>
      <c r="T35" s="75" t="str">
        <f t="shared" ref="T35:T36" si="115">IF(B35="av",($E$7)*(-1),IF(B35="df",($E$7)*(-1),IF(D35="X","",IF(B35="sd",ROUND(S35-($E$7*(1-$AE$4)),10),IF(S35=0,"",ROUND(S35-$E$7,10))))))</f>
        <v/>
      </c>
      <c r="U35" s="75" t="str">
        <f t="shared" si="93"/>
        <v/>
      </c>
      <c r="V35" s="88">
        <f t="shared" si="94"/>
        <v>0</v>
      </c>
      <c r="W35" s="75" t="str">
        <f t="shared" ref="W35:W36" si="116">IF(U35=V35,U35,IF(V35&gt;0,V35,U35))</f>
        <v/>
      </c>
      <c r="X35" s="85" t="str">
        <f t="shared" ref="X35:X36" si="117">IF(D35="X",ROUND(S35-$E$7,10),"")</f>
        <v/>
      </c>
      <c r="Y35" s="75" t="str">
        <f t="shared" si="97"/>
        <v/>
      </c>
      <c r="Z35" s="88">
        <f t="shared" si="98"/>
        <v>0</v>
      </c>
      <c r="AA35" s="75" t="str">
        <f t="shared" ref="AA35:AA36" si="118">IF(Y35=Z35,Y35,IF(Z35&gt;0,Z35,Y35))</f>
        <v/>
      </c>
      <c r="AC35" s="58" t="s">
        <v>39</v>
      </c>
      <c r="AD35" s="58"/>
      <c r="AE35" s="60">
        <f>IF($AE$6-(COUNTIF(B$14:B$44,"s")+($AE$6-Mar!AE35))&gt;-1,Mar!AE35-COUNTIF(B$14:B$44,"s"),0)</f>
        <v>0</v>
      </c>
    </row>
    <row r="36" spans="1:31" s="11" customFormat="1" ht="14.25" customHeight="1" x14ac:dyDescent="0.35">
      <c r="A36" s="47">
        <v>46135</v>
      </c>
      <c r="B36" s="49"/>
      <c r="C36" s="49"/>
      <c r="D36" s="42"/>
      <c r="E36" s="50"/>
      <c r="F36" s="51"/>
      <c r="G36" s="75">
        <f t="shared" si="85"/>
        <v>0</v>
      </c>
      <c r="H36" s="50"/>
      <c r="I36" s="51"/>
      <c r="J36" s="75">
        <f t="shared" si="86"/>
        <v>0</v>
      </c>
      <c r="K36" s="75">
        <f t="shared" si="87"/>
        <v>0</v>
      </c>
      <c r="L36" s="50"/>
      <c r="M36" s="51"/>
      <c r="N36" s="75">
        <f t="shared" si="88"/>
        <v>0</v>
      </c>
      <c r="O36" s="50"/>
      <c r="P36" s="51"/>
      <c r="Q36" s="75">
        <f t="shared" si="89"/>
        <v>0</v>
      </c>
      <c r="R36" s="75">
        <f t="shared" si="90"/>
        <v>0</v>
      </c>
      <c r="S36" s="85">
        <f t="shared" si="91"/>
        <v>0</v>
      </c>
      <c r="T36" s="75" t="str">
        <f t="shared" si="115"/>
        <v/>
      </c>
      <c r="U36" s="75" t="str">
        <f t="shared" si="93"/>
        <v/>
      </c>
      <c r="V36" s="88">
        <f t="shared" si="94"/>
        <v>0</v>
      </c>
      <c r="W36" s="75" t="str">
        <f t="shared" si="116"/>
        <v/>
      </c>
      <c r="X36" s="85" t="str">
        <f t="shared" si="117"/>
        <v/>
      </c>
      <c r="Y36" s="75" t="str">
        <f t="shared" si="97"/>
        <v/>
      </c>
      <c r="Z36" s="88">
        <f t="shared" si="98"/>
        <v>0</v>
      </c>
      <c r="AA36" s="75" t="str">
        <f t="shared" si="118"/>
        <v/>
      </c>
      <c r="AC36" s="58" t="s">
        <v>40</v>
      </c>
      <c r="AD36" s="58"/>
      <c r="AE36" s="46">
        <f>COUNTIF(B$14:B$44,"vp")+Mar!AE36</f>
        <v>0</v>
      </c>
    </row>
    <row r="37" spans="1:31" s="11" customFormat="1" ht="14.25" customHeight="1" x14ac:dyDescent="0.35">
      <c r="A37" s="47">
        <v>46136</v>
      </c>
      <c r="B37" s="49"/>
      <c r="C37" s="49"/>
      <c r="D37" s="42"/>
      <c r="E37" s="50"/>
      <c r="F37" s="51"/>
      <c r="G37" s="75">
        <f t="shared" ref="G37:G38" si="119">IF(E37="",0,CONCATENATE(E37,":",F37))</f>
        <v>0</v>
      </c>
      <c r="H37" s="50"/>
      <c r="I37" s="51"/>
      <c r="J37" s="75">
        <f t="shared" ref="J37:J38" si="120">IF(H37="",0,CONCATENATE(H37,":",I37))</f>
        <v>0</v>
      </c>
      <c r="K37" s="75">
        <f t="shared" ref="K37:K38" si="121">J37-G37</f>
        <v>0</v>
      </c>
      <c r="L37" s="50"/>
      <c r="M37" s="51"/>
      <c r="N37" s="75">
        <f t="shared" ref="N37:N38" si="122">IF(L37="",0,CONCATENATE(L37,":",M37))</f>
        <v>0</v>
      </c>
      <c r="O37" s="50"/>
      <c r="P37" s="51"/>
      <c r="Q37" s="75">
        <f t="shared" ref="Q37:Q38" si="123">IF(O37="",0,CONCATENATE(O37,":",P37))</f>
        <v>0</v>
      </c>
      <c r="R37" s="75">
        <f t="shared" ref="R37:R38" si="124">Q37-N37</f>
        <v>0</v>
      </c>
      <c r="S37" s="85">
        <f t="shared" ref="S37:S38" si="125">K37+R37</f>
        <v>0</v>
      </c>
      <c r="T37" s="75" t="str">
        <f t="shared" ref="T37" si="126">IF(B37="av",($E$7)*(-1),IF(B37="df",($E$7)*(-1),IF(D37="X","",IF(B37="sd",ROUND(S37-($E$7*(1-$AE$4)),10),IF(S37=0,"",ROUND(S37-$E$7,10))))))</f>
        <v/>
      </c>
      <c r="U37" s="75" t="str">
        <f t="shared" ref="U37:U38" si="127">IF(T37&gt;0,T37,0)</f>
        <v/>
      </c>
      <c r="V37" s="88">
        <f t="shared" ref="V37:V38" si="128">IF(T37&lt;0,T37*(-1),0)</f>
        <v>0</v>
      </c>
      <c r="W37" s="75" t="str">
        <f t="shared" ref="W37" si="129">IF(U37=V37,U37,IF(V37&gt;0,V37,U37))</f>
        <v/>
      </c>
      <c r="X37" s="85" t="str">
        <f t="shared" ref="X37" si="130">IF(D37="X",ROUND(S37-$E$7,10),"")</f>
        <v/>
      </c>
      <c r="Y37" s="75" t="str">
        <f t="shared" ref="Y37:Y38" si="131">IF(X37&gt;0,X37,0)</f>
        <v/>
      </c>
      <c r="Z37" s="88">
        <f t="shared" ref="Z37:Z38" si="132">IF(X37&lt;0,X37*(-1),0)</f>
        <v>0</v>
      </c>
      <c r="AA37" s="75" t="str">
        <f t="shared" ref="AA37" si="133">IF(Y37=Z37,Y37,IF(Z37&gt;0,Z37,Y37))</f>
        <v/>
      </c>
      <c r="AC37" s="58" t="s">
        <v>41</v>
      </c>
      <c r="AD37" s="58"/>
      <c r="AE37" s="46">
        <f>COUNTIF(B$14:B$44,"sb")+Mar!AE37</f>
        <v>0</v>
      </c>
    </row>
    <row r="38" spans="1:31" s="11" customFormat="1" ht="14.25" customHeight="1" x14ac:dyDescent="0.35">
      <c r="A38" s="40">
        <v>46137</v>
      </c>
      <c r="B38" s="41"/>
      <c r="C38" s="42"/>
      <c r="D38" s="42"/>
      <c r="E38" s="43"/>
      <c r="F38" s="44"/>
      <c r="G38" s="75">
        <f t="shared" si="119"/>
        <v>0</v>
      </c>
      <c r="H38" s="43"/>
      <c r="I38" s="44"/>
      <c r="J38" s="75">
        <f t="shared" si="120"/>
        <v>0</v>
      </c>
      <c r="K38" s="79">
        <f t="shared" si="121"/>
        <v>0</v>
      </c>
      <c r="L38" s="43"/>
      <c r="M38" s="44"/>
      <c r="N38" s="75">
        <f t="shared" si="122"/>
        <v>0</v>
      </c>
      <c r="O38" s="43"/>
      <c r="P38" s="44"/>
      <c r="Q38" s="75">
        <f t="shared" si="123"/>
        <v>0</v>
      </c>
      <c r="R38" s="79">
        <f t="shared" si="124"/>
        <v>0</v>
      </c>
      <c r="S38" s="79">
        <f t="shared" si="125"/>
        <v>0</v>
      </c>
      <c r="T38" s="79" t="str">
        <f t="shared" ref="T38:T39" si="134">IF($D38="X","",IF($S38=0,"",ROUND($S38,10)))</f>
        <v/>
      </c>
      <c r="U38" s="79" t="str">
        <f t="shared" si="127"/>
        <v/>
      </c>
      <c r="V38" s="87">
        <f t="shared" si="128"/>
        <v>0</v>
      </c>
      <c r="W38" s="79" t="str">
        <f t="shared" ref="W38:W39" si="135">IF($D38="X","",IF($S38=0,"",ROUND($S38,10)))</f>
        <v/>
      </c>
      <c r="X38" s="79" t="str">
        <f t="shared" ref="X38:X39" si="136">IF($D38="X",ROUND($S38,10),"")</f>
        <v/>
      </c>
      <c r="Y38" s="79" t="str">
        <f t="shared" si="131"/>
        <v/>
      </c>
      <c r="Z38" s="79">
        <f t="shared" si="132"/>
        <v>0</v>
      </c>
      <c r="AA38" s="79" t="str">
        <f t="shared" ref="AA38:AA39" si="137">IF($D38="X",ROUND($S38,10),"")</f>
        <v/>
      </c>
      <c r="AC38" s="62" t="s">
        <v>42</v>
      </c>
      <c r="AD38" s="62"/>
      <c r="AE38" s="46">
        <f>COUNTIF(B$14:B$44,"sm")+Mar!AE38</f>
        <v>0</v>
      </c>
    </row>
    <row r="39" spans="1:31" s="11" customFormat="1" ht="14.25" customHeight="1" x14ac:dyDescent="0.35">
      <c r="A39" s="40">
        <v>46138</v>
      </c>
      <c r="B39" s="41"/>
      <c r="C39" s="42"/>
      <c r="D39" s="42"/>
      <c r="E39" s="43"/>
      <c r="F39" s="44"/>
      <c r="G39" s="75">
        <f t="shared" ref="G39:G43" si="138">IF(E39="",0,CONCATENATE(E39,":",F39))</f>
        <v>0</v>
      </c>
      <c r="H39" s="43"/>
      <c r="I39" s="44"/>
      <c r="J39" s="75">
        <f t="shared" ref="J39:J43" si="139">IF(H39="",0,CONCATENATE(H39,":",I39))</f>
        <v>0</v>
      </c>
      <c r="K39" s="79">
        <f t="shared" ref="K39:K43" si="140">J39-G39</f>
        <v>0</v>
      </c>
      <c r="L39" s="43"/>
      <c r="M39" s="44"/>
      <c r="N39" s="75">
        <f t="shared" ref="N39:N43" si="141">IF(L39="",0,CONCATENATE(L39,":",M39))</f>
        <v>0</v>
      </c>
      <c r="O39" s="43"/>
      <c r="P39" s="44"/>
      <c r="Q39" s="75">
        <f t="shared" ref="Q39:Q43" si="142">IF(O39="",0,CONCATENATE(O39,":",P39))</f>
        <v>0</v>
      </c>
      <c r="R39" s="79">
        <f t="shared" ref="R39:R43" si="143">Q39-N39</f>
        <v>0</v>
      </c>
      <c r="S39" s="79">
        <f t="shared" ref="S39:S43" si="144">K39+R39</f>
        <v>0</v>
      </c>
      <c r="T39" s="79" t="str">
        <f t="shared" si="134"/>
        <v/>
      </c>
      <c r="U39" s="79" t="str">
        <f t="shared" ref="U39:U43" si="145">IF(T39&gt;0,T39,0)</f>
        <v/>
      </c>
      <c r="V39" s="87">
        <f t="shared" ref="V39:V43" si="146">IF(T39&lt;0,T39*(-1),0)</f>
        <v>0</v>
      </c>
      <c r="W39" s="79" t="str">
        <f t="shared" si="135"/>
        <v/>
      </c>
      <c r="X39" s="79" t="str">
        <f t="shared" si="136"/>
        <v/>
      </c>
      <c r="Y39" s="79" t="str">
        <f t="shared" ref="Y39:Y43" si="147">IF(X39&gt;0,X39,0)</f>
        <v/>
      </c>
      <c r="Z39" s="79">
        <f t="shared" ref="Z39:Z43" si="148">IF(X39&lt;0,X39*(-1),0)</f>
        <v>0</v>
      </c>
      <c r="AA39" s="79" t="str">
        <f t="shared" si="137"/>
        <v/>
      </c>
      <c r="AC39" s="62" t="s">
        <v>43</v>
      </c>
      <c r="AD39" s="62"/>
      <c r="AE39" s="46">
        <f>COUNTIF(B$14:B$44,"sd")+Mar!AE39</f>
        <v>0</v>
      </c>
    </row>
    <row r="40" spans="1:31" s="11" customFormat="1" ht="14.25" customHeight="1" x14ac:dyDescent="0.35">
      <c r="A40" s="47">
        <v>46139</v>
      </c>
      <c r="B40" s="49"/>
      <c r="C40" s="49"/>
      <c r="D40" s="42"/>
      <c r="E40" s="50"/>
      <c r="F40" s="51"/>
      <c r="G40" s="75">
        <f t="shared" ref="G40" si="149">IF(E40="",0,CONCATENATE(E40,":",F40))</f>
        <v>0</v>
      </c>
      <c r="H40" s="50"/>
      <c r="I40" s="51"/>
      <c r="J40" s="75">
        <f t="shared" ref="J40" si="150">IF(H40="",0,CONCATENATE(H40,":",I40))</f>
        <v>0</v>
      </c>
      <c r="K40" s="75">
        <f t="shared" ref="K40" si="151">J40-G40</f>
        <v>0</v>
      </c>
      <c r="L40" s="50"/>
      <c r="M40" s="51"/>
      <c r="N40" s="75">
        <f t="shared" ref="N40" si="152">IF(L40="",0,CONCATENATE(L40,":",M40))</f>
        <v>0</v>
      </c>
      <c r="O40" s="50"/>
      <c r="P40" s="51"/>
      <c r="Q40" s="75">
        <f t="shared" ref="Q40" si="153">IF(O40="",0,CONCATENATE(O40,":",P40))</f>
        <v>0</v>
      </c>
      <c r="R40" s="75">
        <f t="shared" ref="R40" si="154">Q40-N40</f>
        <v>0</v>
      </c>
      <c r="S40" s="85">
        <f t="shared" ref="S40" si="155">K40+R40</f>
        <v>0</v>
      </c>
      <c r="T40" s="75" t="str">
        <f t="shared" ref="T40" si="156">IF(B40="av",($E$7)*(-1),IF(B40="df",($E$7)*(-1),IF(D40="X","",IF(B40="sd",ROUND(S40-($E$7*(1-$AE$4)),10),IF(S40=0,"",ROUND(S40-$E$7,10))))))</f>
        <v/>
      </c>
      <c r="U40" s="75" t="str">
        <f t="shared" ref="U40" si="157">IF(T40&gt;0,T40,0)</f>
        <v/>
      </c>
      <c r="V40" s="88">
        <f t="shared" ref="V40" si="158">IF(T40&lt;0,T40*(-1),0)</f>
        <v>0</v>
      </c>
      <c r="W40" s="75" t="str">
        <f t="shared" ref="W40" si="159">IF(U40=V40,U40,IF(V40&gt;0,V40,U40))</f>
        <v/>
      </c>
      <c r="X40" s="85" t="str">
        <f t="shared" ref="X40" si="160">IF(D40="X",ROUND(S40-$E$7,10),"")</f>
        <v/>
      </c>
      <c r="Y40" s="75" t="str">
        <f t="shared" ref="Y40" si="161">IF(X40&gt;0,X40,0)</f>
        <v/>
      </c>
      <c r="Z40" s="88">
        <f t="shared" ref="Z40" si="162">IF(X40&lt;0,X40*(-1),0)</f>
        <v>0</v>
      </c>
      <c r="AA40" s="75" t="str">
        <f t="shared" ref="AA40" si="163">IF(Y40=Z40,Y40,IF(Z40&gt;0,Z40,Y40))</f>
        <v/>
      </c>
      <c r="AC40" s="62" t="s">
        <v>44</v>
      </c>
      <c r="AD40" s="62"/>
      <c r="AE40" s="46">
        <f>COUNTIF(B$14:B$44,"se")+Mar!AE40</f>
        <v>0</v>
      </c>
    </row>
    <row r="41" spans="1:31" s="11" customFormat="1" ht="14.25" customHeight="1" x14ac:dyDescent="0.35">
      <c r="A41" s="47">
        <v>46140</v>
      </c>
      <c r="B41" s="49"/>
      <c r="C41" s="49"/>
      <c r="D41" s="42"/>
      <c r="E41" s="50"/>
      <c r="F41" s="51"/>
      <c r="G41" s="75">
        <f t="shared" si="138"/>
        <v>0</v>
      </c>
      <c r="H41" s="50"/>
      <c r="I41" s="51"/>
      <c r="J41" s="75">
        <f t="shared" si="139"/>
        <v>0</v>
      </c>
      <c r="K41" s="75">
        <f t="shared" si="140"/>
        <v>0</v>
      </c>
      <c r="L41" s="50"/>
      <c r="M41" s="51"/>
      <c r="N41" s="75">
        <f t="shared" si="141"/>
        <v>0</v>
      </c>
      <c r="O41" s="50"/>
      <c r="P41" s="51"/>
      <c r="Q41" s="75">
        <f t="shared" si="142"/>
        <v>0</v>
      </c>
      <c r="R41" s="75">
        <f t="shared" si="143"/>
        <v>0</v>
      </c>
      <c r="S41" s="85">
        <f t="shared" si="144"/>
        <v>0</v>
      </c>
      <c r="T41" s="75" t="str">
        <f t="shared" ref="T41:T43" si="164">IF(B41="av",($E$7)*(-1),IF(B41="df",($E$7)*(-1),IF(D41="X","",IF(B41="sd",ROUND(S41-($E$7*(1-$AE$4)),10),IF(S41=0,"",ROUND(S41-$E$7,10))))))</f>
        <v/>
      </c>
      <c r="U41" s="75" t="str">
        <f t="shared" si="145"/>
        <v/>
      </c>
      <c r="V41" s="88">
        <f t="shared" si="146"/>
        <v>0</v>
      </c>
      <c r="W41" s="75" t="str">
        <f t="shared" ref="W41:W43" si="165">IF(U41=V41,U41,IF(V41&gt;0,V41,U41))</f>
        <v/>
      </c>
      <c r="X41" s="85" t="str">
        <f t="shared" ref="X41:X43" si="166">IF(D41="X",ROUND(S41-$E$7,10),"")</f>
        <v/>
      </c>
      <c r="Y41" s="75" t="str">
        <f t="shared" si="147"/>
        <v/>
      </c>
      <c r="Z41" s="88">
        <f t="shared" si="148"/>
        <v>0</v>
      </c>
      <c r="AA41" s="75" t="str">
        <f t="shared" ref="AA41:AA43" si="167">IF(Y41=Z41,Y41,IF(Z41&gt;0,Z41,Y41))</f>
        <v/>
      </c>
      <c r="AC41" s="62" t="s">
        <v>45</v>
      </c>
      <c r="AD41" s="62"/>
      <c r="AE41" s="46">
        <f>COUNTIF(B$14:B$44,"df")+Mar!AE41</f>
        <v>0</v>
      </c>
    </row>
    <row r="42" spans="1:31" s="11" customFormat="1" ht="14.25" customHeight="1" x14ac:dyDescent="0.35">
      <c r="A42" s="47">
        <v>46141</v>
      </c>
      <c r="B42" s="49"/>
      <c r="C42" s="49"/>
      <c r="D42" s="42"/>
      <c r="E42" s="50"/>
      <c r="F42" s="51"/>
      <c r="G42" s="75">
        <f t="shared" si="138"/>
        <v>0</v>
      </c>
      <c r="H42" s="50"/>
      <c r="I42" s="51"/>
      <c r="J42" s="75">
        <f t="shared" si="139"/>
        <v>0</v>
      </c>
      <c r="K42" s="75">
        <f t="shared" si="140"/>
        <v>0</v>
      </c>
      <c r="L42" s="50"/>
      <c r="M42" s="51"/>
      <c r="N42" s="75">
        <f t="shared" si="141"/>
        <v>0</v>
      </c>
      <c r="O42" s="50"/>
      <c r="P42" s="51"/>
      <c r="Q42" s="75">
        <f t="shared" si="142"/>
        <v>0</v>
      </c>
      <c r="R42" s="75">
        <f t="shared" si="143"/>
        <v>0</v>
      </c>
      <c r="S42" s="85">
        <f t="shared" si="144"/>
        <v>0</v>
      </c>
      <c r="T42" s="75" t="str">
        <f t="shared" si="164"/>
        <v/>
      </c>
      <c r="U42" s="75" t="str">
        <f t="shared" si="145"/>
        <v/>
      </c>
      <c r="V42" s="88">
        <f t="shared" si="146"/>
        <v>0</v>
      </c>
      <c r="W42" s="75" t="str">
        <f t="shared" si="165"/>
        <v/>
      </c>
      <c r="X42" s="85" t="str">
        <f t="shared" si="166"/>
        <v/>
      </c>
      <c r="Y42" s="75" t="str">
        <f t="shared" si="147"/>
        <v/>
      </c>
      <c r="Z42" s="88">
        <f t="shared" si="148"/>
        <v>0</v>
      </c>
      <c r="AA42" s="75" t="str">
        <f t="shared" si="167"/>
        <v/>
      </c>
      <c r="AC42" s="63" t="s">
        <v>46</v>
      </c>
      <c r="AD42" s="89"/>
      <c r="AE42" s="64"/>
    </row>
    <row r="43" spans="1:31" s="11" customFormat="1" ht="14.25" customHeight="1" x14ac:dyDescent="0.35">
      <c r="A43" s="47">
        <v>46142</v>
      </c>
      <c r="B43" s="49"/>
      <c r="C43" s="49"/>
      <c r="D43" s="42"/>
      <c r="E43" s="50"/>
      <c r="F43" s="51"/>
      <c r="G43" s="75">
        <f t="shared" si="138"/>
        <v>0</v>
      </c>
      <c r="H43" s="50"/>
      <c r="I43" s="51"/>
      <c r="J43" s="75">
        <f t="shared" si="139"/>
        <v>0</v>
      </c>
      <c r="K43" s="75">
        <f t="shared" si="140"/>
        <v>0</v>
      </c>
      <c r="L43" s="50"/>
      <c r="M43" s="51"/>
      <c r="N43" s="75">
        <f t="shared" si="141"/>
        <v>0</v>
      </c>
      <c r="O43" s="50"/>
      <c r="P43" s="51"/>
      <c r="Q43" s="75">
        <f t="shared" si="142"/>
        <v>0</v>
      </c>
      <c r="R43" s="75">
        <f t="shared" si="143"/>
        <v>0</v>
      </c>
      <c r="S43" s="85">
        <f t="shared" si="144"/>
        <v>0</v>
      </c>
      <c r="T43" s="75" t="str">
        <f t="shared" si="164"/>
        <v/>
      </c>
      <c r="U43" s="75" t="str">
        <f t="shared" si="145"/>
        <v/>
      </c>
      <c r="V43" s="88">
        <f t="shared" si="146"/>
        <v>0</v>
      </c>
      <c r="W43" s="75" t="str">
        <f t="shared" si="165"/>
        <v/>
      </c>
      <c r="X43" s="85" t="str">
        <f t="shared" si="166"/>
        <v/>
      </c>
      <c r="Y43" s="75" t="str">
        <f t="shared" si="147"/>
        <v/>
      </c>
      <c r="Z43" s="88">
        <f t="shared" si="148"/>
        <v>0</v>
      </c>
      <c r="AA43" s="75" t="str">
        <f t="shared" si="167"/>
        <v/>
      </c>
      <c r="AC43" s="65" t="s">
        <v>47</v>
      </c>
      <c r="AD43" s="90"/>
      <c r="AE43" s="66"/>
    </row>
    <row r="44" spans="1:31" s="11" customFormat="1" ht="14.25" customHeight="1" x14ac:dyDescent="0.35">
      <c r="A44" s="47"/>
      <c r="B44" s="49"/>
      <c r="C44" s="49"/>
      <c r="D44" s="42"/>
      <c r="E44" s="50"/>
      <c r="F44" s="51"/>
      <c r="G44" s="75">
        <f t="shared" ref="G44" si="168">IF(E44="",0,CONCATENATE(E44,":",F44))</f>
        <v>0</v>
      </c>
      <c r="H44" s="50"/>
      <c r="I44" s="51"/>
      <c r="J44" s="75">
        <f t="shared" ref="J44" si="169">IF(H44="",0,CONCATENATE(H44,":",I44))</f>
        <v>0</v>
      </c>
      <c r="K44" s="75">
        <f t="shared" ref="K44" si="170">J44-G44</f>
        <v>0</v>
      </c>
      <c r="L44" s="50"/>
      <c r="M44" s="51"/>
      <c r="N44" s="75">
        <f t="shared" ref="N44" si="171">IF(L44="",0,CONCATENATE(L44,":",M44))</f>
        <v>0</v>
      </c>
      <c r="O44" s="50"/>
      <c r="P44" s="51"/>
      <c r="Q44" s="75">
        <f t="shared" ref="Q44" si="172">IF(O44="",0,CONCATENATE(O44,":",P44))</f>
        <v>0</v>
      </c>
      <c r="R44" s="75">
        <f t="shared" ref="R44" si="173">Q44-N44</f>
        <v>0</v>
      </c>
      <c r="S44" s="75">
        <f t="shared" ref="S44" si="174">K44+R44</f>
        <v>0</v>
      </c>
      <c r="T44" s="75" t="str">
        <f>IF(B44="av",($E$7)*(-1),IF(B44="df",($E$7)*(-1),IF(D44="X","",IF(B44="sd",ROUND(S44-($E$7*(1-$AE$4)),10),IF(S44=0,"",ROUND(S44-$E$7,10))))))</f>
        <v/>
      </c>
      <c r="U44" s="75" t="str">
        <f t="shared" ref="U44" si="175">IF(T44&gt;0,T44,0)</f>
        <v/>
      </c>
      <c r="V44" s="88">
        <f t="shared" ref="V44" si="176">IF(T44&lt;0,T44*(-1),0)</f>
        <v>0</v>
      </c>
      <c r="W44" s="75" t="str">
        <f>IF(U44=V44,U44,IF(V44&gt;0,V44,U44))</f>
        <v/>
      </c>
      <c r="X44" s="85" t="str">
        <f>IF(D44="X",ROUND(S44-$E$7,10),"")</f>
        <v/>
      </c>
      <c r="Y44" s="75" t="str">
        <f t="shared" ref="Y44" si="177">IF(X44&gt;0,X44,0)</f>
        <v/>
      </c>
      <c r="Z44" s="88">
        <f t="shared" ref="Z44" si="178">IF(X44&lt;0,X44*(-1),0)</f>
        <v>0</v>
      </c>
      <c r="AA44" s="75" t="str">
        <f>IF(Y44=Z44,Y44,IF(Z44&gt;0,Z44,Y44))</f>
        <v/>
      </c>
      <c r="AC44" s="65" t="s">
        <v>48</v>
      </c>
      <c r="AD44" s="90"/>
      <c r="AE44" s="66"/>
    </row>
    <row r="45" spans="1:31" s="11" customFormat="1" ht="14.25" customHeight="1" x14ac:dyDescent="0.35">
      <c r="A45" s="67" t="s">
        <v>49</v>
      </c>
      <c r="B45" s="68"/>
      <c r="C45" s="69"/>
      <c r="D45" s="69"/>
      <c r="E45" s="70"/>
      <c r="F45" s="36"/>
      <c r="G45" s="35"/>
      <c r="H45" s="70"/>
      <c r="I45" s="36"/>
      <c r="J45" s="35"/>
      <c r="K45" s="87">
        <f>SUM(K14:K44)</f>
        <v>0</v>
      </c>
      <c r="L45" s="70"/>
      <c r="M45" s="36"/>
      <c r="N45" s="35"/>
      <c r="O45" s="70"/>
      <c r="P45" s="70"/>
      <c r="Q45" s="35"/>
      <c r="R45" s="87">
        <f>SUM(R14:R44)</f>
        <v>0</v>
      </c>
      <c r="S45" s="87">
        <f>SUM(S14:S44)</f>
        <v>0</v>
      </c>
      <c r="T45" s="86"/>
      <c r="U45" s="79">
        <f>SUM(U14:U44)</f>
        <v>0</v>
      </c>
      <c r="V45" s="86">
        <f>SUM(V14:V44)</f>
        <v>0</v>
      </c>
      <c r="W45" s="87" t="str">
        <f>IF(U45=V45,"",IF(U45&lt;V45,V45-U45,U45-V45))</f>
        <v/>
      </c>
      <c r="X45" s="86"/>
      <c r="Y45" s="79">
        <f>SUM(Y14:Y44)</f>
        <v>0</v>
      </c>
      <c r="Z45" s="86">
        <f>SUM(Z14:Z44)</f>
        <v>0</v>
      </c>
      <c r="AA45" s="87" t="str">
        <f>IF(Y45=Z45,"",IF(Y45&lt;Z45,Z45-Y45,Y45-Z45))</f>
        <v/>
      </c>
      <c r="AC45" s="71" t="s">
        <v>50</v>
      </c>
      <c r="AD45" s="91"/>
      <c r="AE45" s="72"/>
    </row>
    <row r="46" spans="1:31" s="11" customFormat="1" ht="14.25" customHeight="1" x14ac:dyDescent="0.35">
      <c r="AE46" s="25"/>
    </row>
    <row r="47" spans="1:31" s="11" customFormat="1" ht="14.25" customHeight="1" x14ac:dyDescent="0.35">
      <c r="AE47" s="25"/>
    </row>
    <row r="48" spans="1:31" s="11" customFormat="1" ht="14.25" customHeight="1" x14ac:dyDescent="0.35">
      <c r="AE48" s="25"/>
    </row>
    <row r="49" spans="1:31" s="11" customFormat="1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E49" s="25"/>
    </row>
    <row r="50" spans="1:31" s="11" customFormat="1" ht="14.25" customHeight="1" x14ac:dyDescent="0.35">
      <c r="A50" s="8"/>
      <c r="E50" s="14"/>
      <c r="F50" s="18"/>
      <c r="G50" s="17"/>
      <c r="H50" s="14"/>
      <c r="I50" s="18"/>
      <c r="J50" s="17"/>
      <c r="K50" s="17"/>
      <c r="L50" s="14"/>
      <c r="M50" s="18"/>
      <c r="N50" s="17"/>
      <c r="O50" s="14"/>
      <c r="P50" s="14"/>
      <c r="Q50" s="17"/>
      <c r="R50" s="18"/>
      <c r="S50" s="55"/>
      <c r="T50" s="55"/>
      <c r="U50" s="55"/>
      <c r="V50" s="55"/>
      <c r="W50" s="55"/>
      <c r="X50" s="55"/>
      <c r="Y50" s="55"/>
      <c r="Z50" s="55"/>
      <c r="AA50" s="55"/>
      <c r="AC50" s="3"/>
      <c r="AD50" s="3"/>
      <c r="AE50" s="73"/>
    </row>
    <row r="51" spans="1:31" s="11" customFormat="1" ht="14.25" customHeight="1" x14ac:dyDescent="0.35">
      <c r="A51" s="8"/>
      <c r="E51" s="14"/>
      <c r="F51" s="18"/>
      <c r="G51" s="17"/>
      <c r="H51" s="14"/>
      <c r="I51" s="18"/>
      <c r="J51" s="17"/>
      <c r="K51" s="17"/>
      <c r="L51" s="14"/>
      <c r="M51" s="18"/>
      <c r="N51" s="17"/>
      <c r="O51" s="14"/>
      <c r="P51" s="14"/>
      <c r="Q51" s="17"/>
      <c r="R51" s="18"/>
      <c r="S51" s="55"/>
      <c r="T51" s="55"/>
      <c r="U51" s="55"/>
      <c r="V51" s="55"/>
      <c r="W51" s="55"/>
      <c r="X51" s="55"/>
      <c r="Y51" s="55"/>
      <c r="Z51" s="55"/>
      <c r="AA51" s="55"/>
      <c r="AC51" s="3"/>
      <c r="AD51" s="3"/>
      <c r="AE51" s="73"/>
    </row>
    <row r="52" spans="1:31" s="11" customFormat="1" ht="14.25" customHeight="1" x14ac:dyDescent="0.35">
      <c r="A52" s="8"/>
      <c r="E52" s="14"/>
      <c r="F52" s="18"/>
      <c r="G52" s="17"/>
      <c r="H52" s="14"/>
      <c r="I52" s="18"/>
      <c r="J52" s="17"/>
      <c r="K52" s="17"/>
      <c r="L52" s="14"/>
      <c r="M52" s="18"/>
      <c r="N52" s="17"/>
      <c r="O52" s="14"/>
      <c r="P52" s="14"/>
      <c r="Q52" s="17"/>
      <c r="R52" s="18"/>
      <c r="S52" s="55"/>
      <c r="T52" s="55"/>
      <c r="U52" s="55"/>
      <c r="V52" s="55"/>
      <c r="W52" s="55"/>
      <c r="X52" s="55"/>
      <c r="Y52" s="55"/>
      <c r="Z52" s="55"/>
      <c r="AA52" s="55"/>
      <c r="AC52" s="3"/>
      <c r="AD52" s="3"/>
      <c r="AE52" s="73"/>
    </row>
    <row r="53" spans="1:31" s="11" customFormat="1" ht="14.25" customHeight="1" x14ac:dyDescent="0.35">
      <c r="A53" s="8"/>
      <c r="E53" s="14"/>
      <c r="F53" s="18"/>
      <c r="G53" s="17"/>
      <c r="H53" s="14"/>
      <c r="I53" s="18"/>
      <c r="J53" s="17"/>
      <c r="K53" s="17"/>
      <c r="L53" s="14"/>
      <c r="M53" s="18"/>
      <c r="N53" s="17"/>
      <c r="O53" s="14"/>
      <c r="P53" s="14"/>
      <c r="Q53" s="17"/>
      <c r="R53" s="18"/>
      <c r="S53" s="55"/>
      <c r="T53" s="55"/>
      <c r="U53" s="55"/>
      <c r="V53" s="55"/>
      <c r="W53" s="55"/>
      <c r="X53" s="55"/>
      <c r="Y53" s="55"/>
      <c r="Z53" s="55"/>
      <c r="AA53" s="55"/>
      <c r="AE53" s="25"/>
    </row>
    <row r="54" spans="1:31" s="11" customFormat="1" ht="14.25" customHeight="1" x14ac:dyDescent="0.35">
      <c r="A54" s="8"/>
      <c r="E54" s="14"/>
      <c r="F54" s="18"/>
      <c r="G54" s="17"/>
      <c r="H54" s="14"/>
      <c r="I54" s="18"/>
      <c r="J54" s="17"/>
      <c r="K54" s="17"/>
      <c r="L54" s="14"/>
      <c r="M54" s="18"/>
      <c r="N54" s="17"/>
      <c r="O54" s="14"/>
      <c r="P54" s="14"/>
      <c r="Q54" s="17"/>
      <c r="R54" s="18"/>
      <c r="S54" s="55"/>
      <c r="T54" s="55"/>
      <c r="U54" s="55"/>
      <c r="V54" s="55"/>
      <c r="W54" s="55"/>
      <c r="X54" s="55"/>
      <c r="Y54" s="55"/>
      <c r="Z54" s="55"/>
      <c r="AA54" s="55"/>
      <c r="AE54" s="25"/>
    </row>
    <row r="55" spans="1:31" s="11" customFormat="1" ht="14.25" customHeight="1" x14ac:dyDescent="0.35">
      <c r="A55" s="8"/>
      <c r="E55" s="14"/>
      <c r="F55" s="18"/>
      <c r="G55" s="17"/>
      <c r="H55" s="14"/>
      <c r="I55" s="18"/>
      <c r="J55" s="17"/>
      <c r="K55" s="17"/>
      <c r="L55" s="14"/>
      <c r="M55" s="18"/>
      <c r="N55" s="17"/>
      <c r="O55" s="14"/>
      <c r="P55" s="14"/>
      <c r="Q55" s="17"/>
      <c r="R55" s="18"/>
      <c r="S55" s="55"/>
      <c r="T55" s="55"/>
      <c r="U55" s="55"/>
      <c r="V55" s="55"/>
      <c r="W55" s="55"/>
      <c r="X55" s="55"/>
      <c r="Y55" s="55"/>
      <c r="Z55" s="55"/>
      <c r="AA55" s="55"/>
      <c r="AE55" s="25"/>
    </row>
    <row r="56" spans="1:31" s="11" customFormat="1" ht="14.25" customHeight="1" x14ac:dyDescent="0.35">
      <c r="A56" s="8"/>
      <c r="E56" s="14"/>
      <c r="F56" s="18"/>
      <c r="G56" s="17"/>
      <c r="H56" s="14"/>
      <c r="I56" s="18"/>
      <c r="J56" s="17"/>
      <c r="K56" s="17"/>
      <c r="L56" s="14"/>
      <c r="M56" s="18"/>
      <c r="N56" s="17"/>
      <c r="O56" s="14"/>
      <c r="P56" s="14"/>
      <c r="Q56" s="17"/>
      <c r="R56" s="18"/>
      <c r="S56" s="55"/>
      <c r="T56" s="55"/>
      <c r="U56" s="55"/>
      <c r="V56" s="55"/>
      <c r="W56" s="55"/>
      <c r="X56" s="55"/>
      <c r="Y56" s="55"/>
      <c r="Z56" s="55"/>
      <c r="AA56" s="55"/>
      <c r="AE56" s="25"/>
    </row>
    <row r="57" spans="1:31" s="11" customFormat="1" ht="14.25" customHeight="1" x14ac:dyDescent="0.35">
      <c r="A57" s="8"/>
      <c r="E57" s="14"/>
      <c r="F57" s="18"/>
      <c r="G57" s="17"/>
      <c r="H57" s="14"/>
      <c r="I57" s="18"/>
      <c r="J57" s="17"/>
      <c r="K57" s="17"/>
      <c r="L57" s="14"/>
      <c r="M57" s="18"/>
      <c r="N57" s="17"/>
      <c r="O57" s="14"/>
      <c r="P57" s="14"/>
      <c r="Q57" s="17"/>
      <c r="R57" s="18"/>
      <c r="S57" s="55"/>
      <c r="T57" s="55"/>
      <c r="U57" s="55"/>
      <c r="V57" s="55"/>
      <c r="W57" s="55"/>
      <c r="X57" s="55"/>
      <c r="Y57" s="55"/>
      <c r="Z57" s="55"/>
      <c r="AA57" s="55"/>
      <c r="AE57" s="25"/>
    </row>
    <row r="58" spans="1:31" s="11" customFormat="1" ht="14.25" customHeight="1" x14ac:dyDescent="0.35">
      <c r="A58" s="8"/>
      <c r="E58" s="14"/>
      <c r="F58" s="18"/>
      <c r="G58" s="17"/>
      <c r="H58" s="14"/>
      <c r="I58" s="18"/>
      <c r="J58" s="17"/>
      <c r="K58" s="17"/>
      <c r="L58" s="14"/>
      <c r="M58" s="18"/>
      <c r="N58" s="17"/>
      <c r="O58" s="14"/>
      <c r="P58" s="14"/>
      <c r="Q58" s="17"/>
      <c r="R58" s="18"/>
      <c r="S58" s="55"/>
      <c r="T58" s="55"/>
      <c r="U58" s="55"/>
      <c r="V58" s="55"/>
      <c r="W58" s="55"/>
      <c r="X58" s="55"/>
      <c r="Y58" s="55"/>
      <c r="Z58" s="55"/>
      <c r="AA58" s="55"/>
      <c r="AE58" s="25"/>
    </row>
    <row r="59" spans="1:31" s="11" customFormat="1" ht="14.25" customHeight="1" x14ac:dyDescent="0.35">
      <c r="A59" s="8"/>
      <c r="E59" s="14"/>
      <c r="F59" s="18"/>
      <c r="G59" s="17"/>
      <c r="H59" s="14"/>
      <c r="I59" s="18"/>
      <c r="J59" s="17"/>
      <c r="K59" s="17"/>
      <c r="L59" s="14"/>
      <c r="M59" s="18"/>
      <c r="N59" s="17"/>
      <c r="O59" s="14"/>
      <c r="P59" s="14"/>
      <c r="Q59" s="17"/>
      <c r="R59" s="18"/>
      <c r="S59" s="55"/>
      <c r="T59" s="55"/>
      <c r="U59" s="55"/>
      <c r="V59" s="55"/>
      <c r="W59" s="55"/>
      <c r="X59" s="55"/>
      <c r="Y59" s="55"/>
      <c r="Z59" s="55"/>
      <c r="AA59" s="55"/>
      <c r="AE59" s="25"/>
    </row>
    <row r="60" spans="1:31" s="11" customFormat="1" ht="14.25" customHeight="1" x14ac:dyDescent="0.35">
      <c r="A60" s="8"/>
      <c r="E60" s="14"/>
      <c r="F60" s="18"/>
      <c r="G60" s="17"/>
      <c r="H60" s="14"/>
      <c r="I60" s="18"/>
      <c r="J60" s="17"/>
      <c r="K60" s="17"/>
      <c r="L60" s="14"/>
      <c r="M60" s="18"/>
      <c r="N60" s="17"/>
      <c r="O60" s="14"/>
      <c r="P60" s="14"/>
      <c r="Q60" s="17"/>
      <c r="R60" s="18"/>
      <c r="S60" s="55"/>
      <c r="T60" s="55"/>
      <c r="U60" s="55"/>
      <c r="V60" s="55"/>
      <c r="W60" s="55"/>
      <c r="X60" s="55"/>
      <c r="Y60" s="55"/>
      <c r="Z60" s="55"/>
      <c r="AA60" s="55"/>
      <c r="AE60" s="25"/>
    </row>
    <row r="61" spans="1:31" s="11" customFormat="1" ht="14.25" customHeight="1" x14ac:dyDescent="0.35">
      <c r="A61" s="8"/>
      <c r="E61" s="14"/>
      <c r="F61" s="18"/>
      <c r="G61" s="17"/>
      <c r="H61" s="14"/>
      <c r="I61" s="18"/>
      <c r="J61" s="17"/>
      <c r="K61" s="17"/>
      <c r="L61" s="14"/>
      <c r="M61" s="18"/>
      <c r="N61" s="17"/>
      <c r="O61" s="14"/>
      <c r="P61" s="14"/>
      <c r="Q61" s="17"/>
      <c r="R61" s="18"/>
      <c r="S61" s="55"/>
      <c r="T61" s="55"/>
      <c r="U61" s="55"/>
      <c r="V61" s="55"/>
      <c r="W61" s="55"/>
      <c r="X61" s="55"/>
      <c r="Y61" s="55"/>
      <c r="Z61" s="55"/>
      <c r="AA61" s="55"/>
      <c r="AE61" s="25"/>
    </row>
    <row r="62" spans="1:31" s="11" customFormat="1" ht="14.25" customHeight="1" x14ac:dyDescent="0.35">
      <c r="A62" s="8"/>
      <c r="E62" s="14"/>
      <c r="F62" s="18"/>
      <c r="G62" s="17"/>
      <c r="H62" s="14"/>
      <c r="I62" s="18"/>
      <c r="J62" s="17"/>
      <c r="K62" s="17"/>
      <c r="L62" s="14"/>
      <c r="M62" s="18"/>
      <c r="N62" s="17"/>
      <c r="O62" s="14"/>
      <c r="P62" s="14"/>
      <c r="Q62" s="17"/>
      <c r="R62" s="18"/>
      <c r="S62" s="55"/>
      <c r="T62" s="55"/>
      <c r="U62" s="55"/>
      <c r="V62" s="55"/>
      <c r="W62" s="55"/>
      <c r="X62" s="55"/>
      <c r="Y62" s="55"/>
      <c r="Z62" s="55"/>
      <c r="AA62" s="55"/>
      <c r="AE62" s="25"/>
    </row>
    <row r="63" spans="1:31" s="11" customFormat="1" ht="14.25" customHeight="1" x14ac:dyDescent="0.35">
      <c r="A63" s="8"/>
      <c r="E63" s="14"/>
      <c r="F63" s="18"/>
      <c r="G63" s="17"/>
      <c r="H63" s="14"/>
      <c r="I63" s="18"/>
      <c r="J63" s="17"/>
      <c r="K63" s="17"/>
      <c r="L63" s="14"/>
      <c r="M63" s="18"/>
      <c r="N63" s="17"/>
      <c r="O63" s="14"/>
      <c r="P63" s="14"/>
      <c r="Q63" s="17"/>
      <c r="R63" s="18"/>
      <c r="S63" s="55"/>
      <c r="T63" s="55"/>
      <c r="U63" s="55"/>
      <c r="V63" s="55"/>
      <c r="W63" s="55"/>
      <c r="X63" s="55"/>
      <c r="Y63" s="55"/>
      <c r="Z63" s="55"/>
      <c r="AA63" s="55"/>
      <c r="AE63" s="25"/>
    </row>
    <row r="64" spans="1:31" s="11" customFormat="1" ht="14.25" customHeight="1" x14ac:dyDescent="0.35">
      <c r="A64" s="8"/>
      <c r="E64" s="14"/>
      <c r="F64" s="18"/>
      <c r="G64" s="17"/>
      <c r="H64" s="14"/>
      <c r="I64" s="18"/>
      <c r="J64" s="17"/>
      <c r="K64" s="17"/>
      <c r="L64" s="14"/>
      <c r="M64" s="18"/>
      <c r="N64" s="17"/>
      <c r="O64" s="14"/>
      <c r="P64" s="14"/>
      <c r="Q64" s="17"/>
      <c r="R64" s="18"/>
      <c r="S64" s="55"/>
      <c r="T64" s="55"/>
      <c r="U64" s="55"/>
      <c r="V64" s="55"/>
      <c r="W64" s="55"/>
      <c r="X64" s="55"/>
      <c r="Y64" s="55"/>
      <c r="Z64" s="55"/>
      <c r="AA64" s="55"/>
      <c r="AE64" s="25"/>
    </row>
    <row r="65" spans="1:31" s="11" customFormat="1" ht="14.25" customHeight="1" x14ac:dyDescent="0.35">
      <c r="A65" s="8"/>
      <c r="E65" s="14"/>
      <c r="F65" s="18"/>
      <c r="G65" s="17"/>
      <c r="H65" s="14"/>
      <c r="I65" s="18"/>
      <c r="J65" s="17"/>
      <c r="K65" s="17"/>
      <c r="L65" s="14"/>
      <c r="M65" s="18"/>
      <c r="N65" s="17"/>
      <c r="O65" s="14"/>
      <c r="P65" s="14"/>
      <c r="Q65" s="17"/>
      <c r="R65" s="18"/>
      <c r="S65" s="55"/>
      <c r="T65" s="55"/>
      <c r="U65" s="55"/>
      <c r="V65" s="55"/>
      <c r="W65" s="55"/>
      <c r="X65" s="55"/>
      <c r="Y65" s="55"/>
      <c r="Z65" s="55"/>
      <c r="AA65" s="55"/>
      <c r="AE65" s="25"/>
    </row>
    <row r="66" spans="1:31" s="11" customFormat="1" ht="14.25" customHeight="1" x14ac:dyDescent="0.35">
      <c r="A66" s="8"/>
      <c r="E66" s="14"/>
      <c r="F66" s="18"/>
      <c r="G66" s="17"/>
      <c r="H66" s="14"/>
      <c r="I66" s="18"/>
      <c r="J66" s="17"/>
      <c r="K66" s="17"/>
      <c r="L66" s="14"/>
      <c r="M66" s="18"/>
      <c r="N66" s="17"/>
      <c r="O66" s="14"/>
      <c r="P66" s="14"/>
      <c r="Q66" s="17"/>
      <c r="R66" s="18"/>
      <c r="S66" s="55"/>
      <c r="T66" s="55"/>
      <c r="U66" s="55"/>
      <c r="V66" s="55"/>
      <c r="W66" s="55"/>
      <c r="X66" s="55"/>
      <c r="Y66" s="55"/>
      <c r="Z66" s="55"/>
      <c r="AA66" s="55"/>
      <c r="AE66" s="25"/>
    </row>
    <row r="67" spans="1:31" s="11" customFormat="1" ht="14.25" customHeight="1" x14ac:dyDescent="0.35">
      <c r="A67" s="8"/>
      <c r="E67" s="14"/>
      <c r="F67" s="18"/>
      <c r="G67" s="17"/>
      <c r="H67" s="14"/>
      <c r="I67" s="18"/>
      <c r="J67" s="17"/>
      <c r="K67" s="17"/>
      <c r="L67" s="14"/>
      <c r="M67" s="18"/>
      <c r="N67" s="17"/>
      <c r="O67" s="14"/>
      <c r="P67" s="14"/>
      <c r="Q67" s="17"/>
      <c r="R67" s="18"/>
      <c r="S67" s="55"/>
      <c r="T67" s="55"/>
      <c r="U67" s="55"/>
      <c r="V67" s="55"/>
      <c r="W67" s="55"/>
      <c r="X67" s="55"/>
      <c r="Y67" s="55"/>
      <c r="Z67" s="55"/>
      <c r="AA67" s="55"/>
      <c r="AE67" s="25"/>
    </row>
    <row r="68" spans="1:31" s="11" customFormat="1" ht="14.25" customHeight="1" x14ac:dyDescent="0.35">
      <c r="A68" s="8"/>
      <c r="E68" s="14"/>
      <c r="F68" s="18"/>
      <c r="G68" s="17"/>
      <c r="H68" s="14"/>
      <c r="I68" s="18"/>
      <c r="J68" s="17"/>
      <c r="K68" s="17"/>
      <c r="L68" s="14"/>
      <c r="M68" s="18"/>
      <c r="N68" s="17"/>
      <c r="O68" s="14"/>
      <c r="P68" s="14"/>
      <c r="Q68" s="17"/>
      <c r="R68" s="18"/>
      <c r="S68" s="55"/>
      <c r="T68" s="55"/>
      <c r="U68" s="55"/>
      <c r="V68" s="55"/>
      <c r="W68" s="55"/>
      <c r="X68" s="55"/>
      <c r="Y68" s="55"/>
      <c r="Z68" s="55"/>
      <c r="AA68" s="55"/>
      <c r="AE68" s="25"/>
    </row>
    <row r="69" spans="1:31" s="11" customFormat="1" ht="14.25" customHeight="1" x14ac:dyDescent="0.35">
      <c r="A69" s="8"/>
      <c r="E69" s="14"/>
      <c r="F69" s="18"/>
      <c r="G69" s="17"/>
      <c r="H69" s="14"/>
      <c r="I69" s="18"/>
      <c r="J69" s="17"/>
      <c r="K69" s="17"/>
      <c r="L69" s="14"/>
      <c r="M69" s="18"/>
      <c r="N69" s="17"/>
      <c r="O69" s="14"/>
      <c r="P69" s="14"/>
      <c r="Q69" s="17"/>
      <c r="R69" s="18"/>
      <c r="S69" s="55"/>
      <c r="T69" s="55"/>
      <c r="U69" s="55"/>
      <c r="V69" s="55"/>
      <c r="W69" s="55"/>
      <c r="X69" s="55"/>
      <c r="Y69" s="55"/>
      <c r="Z69" s="55"/>
      <c r="AA69" s="55"/>
      <c r="AE69" s="25"/>
    </row>
    <row r="70" spans="1:31" s="11" customFormat="1" ht="14.25" customHeight="1" x14ac:dyDescent="0.35">
      <c r="A70" s="8"/>
      <c r="E70" s="14"/>
      <c r="F70" s="18"/>
      <c r="G70" s="17"/>
      <c r="H70" s="14"/>
      <c r="I70" s="18"/>
      <c r="J70" s="17"/>
      <c r="K70" s="17"/>
      <c r="L70" s="14"/>
      <c r="M70" s="18"/>
      <c r="N70" s="17"/>
      <c r="O70" s="14"/>
      <c r="P70" s="14"/>
      <c r="Q70" s="17"/>
      <c r="R70" s="18"/>
      <c r="S70" s="55"/>
      <c r="T70" s="55"/>
      <c r="U70" s="55"/>
      <c r="V70" s="55"/>
      <c r="W70" s="55"/>
      <c r="X70" s="55"/>
      <c r="Y70" s="55"/>
      <c r="Z70" s="55"/>
      <c r="AA70" s="55"/>
      <c r="AE70" s="25"/>
    </row>
    <row r="71" spans="1:31" s="11" customFormat="1" ht="14.25" customHeight="1" x14ac:dyDescent="0.35">
      <c r="A71" s="8"/>
      <c r="E71" s="14"/>
      <c r="F71" s="18"/>
      <c r="G71" s="17"/>
      <c r="H71" s="14"/>
      <c r="I71" s="18"/>
      <c r="J71" s="17"/>
      <c r="K71" s="17"/>
      <c r="L71" s="14"/>
      <c r="M71" s="18"/>
      <c r="N71" s="17"/>
      <c r="O71" s="14"/>
      <c r="P71" s="14"/>
      <c r="Q71" s="17"/>
      <c r="R71" s="18"/>
      <c r="S71" s="55"/>
      <c r="T71" s="55"/>
      <c r="U71" s="55"/>
      <c r="V71" s="55"/>
      <c r="W71" s="55"/>
      <c r="X71" s="55"/>
      <c r="Y71" s="55"/>
      <c r="Z71" s="55"/>
      <c r="AA71" s="55"/>
      <c r="AE71" s="25"/>
    </row>
    <row r="72" spans="1:31" s="11" customFormat="1" ht="14.25" customHeight="1" x14ac:dyDescent="0.35">
      <c r="A72" s="8"/>
      <c r="E72" s="14"/>
      <c r="F72" s="18"/>
      <c r="G72" s="17"/>
      <c r="H72" s="14"/>
      <c r="I72" s="18"/>
      <c r="J72" s="17"/>
      <c r="K72" s="17"/>
      <c r="L72" s="14"/>
      <c r="M72" s="18"/>
      <c r="N72" s="17"/>
      <c r="O72" s="14"/>
      <c r="P72" s="14"/>
      <c r="Q72" s="17"/>
      <c r="R72" s="18"/>
      <c r="S72" s="55"/>
      <c r="T72" s="55"/>
      <c r="U72" s="55"/>
      <c r="V72" s="55"/>
      <c r="W72" s="55"/>
      <c r="X72" s="55"/>
      <c r="Y72" s="55"/>
      <c r="Z72" s="55"/>
      <c r="AA72" s="55"/>
      <c r="AE72" s="25"/>
    </row>
    <row r="73" spans="1:31" s="11" customFormat="1" ht="14.25" customHeight="1" x14ac:dyDescent="0.35">
      <c r="A73" s="8"/>
      <c r="E73" s="14"/>
      <c r="F73" s="18"/>
      <c r="G73" s="17"/>
      <c r="H73" s="14"/>
      <c r="I73" s="18"/>
      <c r="J73" s="17"/>
      <c r="K73" s="17"/>
      <c r="L73" s="14"/>
      <c r="M73" s="18"/>
      <c r="N73" s="17"/>
      <c r="O73" s="14"/>
      <c r="P73" s="14"/>
      <c r="Q73" s="17"/>
      <c r="R73" s="18"/>
      <c r="S73" s="55"/>
      <c r="T73" s="55"/>
      <c r="U73" s="55"/>
      <c r="V73" s="55"/>
      <c r="W73" s="55"/>
      <c r="X73" s="55"/>
      <c r="Y73" s="55"/>
      <c r="Z73" s="55"/>
      <c r="AA73" s="55"/>
      <c r="AE73" s="25"/>
    </row>
    <row r="74" spans="1:31" s="11" customFormat="1" ht="14.25" customHeight="1" x14ac:dyDescent="0.35">
      <c r="A74" s="8"/>
      <c r="E74" s="14"/>
      <c r="F74" s="18"/>
      <c r="G74" s="17"/>
      <c r="H74" s="14"/>
      <c r="I74" s="18"/>
      <c r="J74" s="17"/>
      <c r="K74" s="17"/>
      <c r="L74" s="14"/>
      <c r="M74" s="18"/>
      <c r="N74" s="17"/>
      <c r="O74" s="14"/>
      <c r="P74" s="14"/>
      <c r="Q74" s="17"/>
      <c r="R74" s="18"/>
      <c r="S74" s="55"/>
      <c r="T74" s="55"/>
      <c r="U74" s="55"/>
      <c r="V74" s="55"/>
      <c r="W74" s="55"/>
      <c r="X74" s="55"/>
      <c r="Y74" s="55"/>
      <c r="Z74" s="55"/>
      <c r="AA74" s="55"/>
      <c r="AE74" s="25"/>
    </row>
    <row r="75" spans="1:31" s="11" customFormat="1" ht="14.25" customHeight="1" x14ac:dyDescent="0.35">
      <c r="A75" s="8"/>
      <c r="E75" s="14"/>
      <c r="F75" s="18"/>
      <c r="G75" s="17"/>
      <c r="H75" s="14"/>
      <c r="I75" s="18"/>
      <c r="J75" s="17"/>
      <c r="K75" s="17"/>
      <c r="L75" s="14"/>
      <c r="M75" s="18"/>
      <c r="N75" s="17"/>
      <c r="O75" s="14"/>
      <c r="P75" s="14"/>
      <c r="Q75" s="17"/>
      <c r="R75" s="18"/>
      <c r="S75" s="55"/>
      <c r="T75" s="55"/>
      <c r="U75" s="55"/>
      <c r="V75" s="55"/>
      <c r="W75" s="55"/>
      <c r="X75" s="55"/>
      <c r="Y75" s="55"/>
      <c r="Z75" s="55"/>
      <c r="AA75" s="55"/>
      <c r="AE75" s="25"/>
    </row>
    <row r="76" spans="1:31" s="11" customFormat="1" ht="14.25" customHeight="1" x14ac:dyDescent="0.35">
      <c r="A76" s="8"/>
      <c r="E76" s="14"/>
      <c r="F76" s="18"/>
      <c r="G76" s="17"/>
      <c r="H76" s="14"/>
      <c r="I76" s="18"/>
      <c r="J76" s="17"/>
      <c r="K76" s="17"/>
      <c r="L76" s="14"/>
      <c r="M76" s="18"/>
      <c r="N76" s="17"/>
      <c r="O76" s="14"/>
      <c r="P76" s="14"/>
      <c r="Q76" s="17"/>
      <c r="R76" s="18"/>
      <c r="S76" s="55"/>
      <c r="T76" s="55"/>
      <c r="U76" s="55"/>
      <c r="V76" s="55"/>
      <c r="W76" s="55"/>
      <c r="X76" s="55"/>
      <c r="Y76" s="55"/>
      <c r="Z76" s="55"/>
      <c r="AA76" s="55"/>
      <c r="AE76" s="25"/>
    </row>
    <row r="77" spans="1:31" s="11" customFormat="1" ht="14.25" customHeight="1" x14ac:dyDescent="0.35">
      <c r="A77" s="8"/>
      <c r="E77" s="14"/>
      <c r="F77" s="18"/>
      <c r="G77" s="17"/>
      <c r="H77" s="14"/>
      <c r="I77" s="18"/>
      <c r="J77" s="17"/>
      <c r="K77" s="17"/>
      <c r="L77" s="14"/>
      <c r="M77" s="18"/>
      <c r="N77" s="17"/>
      <c r="O77" s="14"/>
      <c r="P77" s="14"/>
      <c r="Q77" s="17"/>
      <c r="R77" s="18"/>
      <c r="S77" s="55"/>
      <c r="T77" s="55"/>
      <c r="U77" s="55"/>
      <c r="V77" s="55"/>
      <c r="W77" s="55"/>
      <c r="X77" s="55"/>
      <c r="Y77" s="55"/>
      <c r="Z77" s="55"/>
      <c r="AA77" s="55"/>
      <c r="AE77" s="25"/>
    </row>
    <row r="78" spans="1:31" s="11" customFormat="1" ht="14.25" customHeight="1" x14ac:dyDescent="0.35">
      <c r="A78" s="8"/>
      <c r="E78" s="14"/>
      <c r="F78" s="18"/>
      <c r="G78" s="17"/>
      <c r="H78" s="14"/>
      <c r="I78" s="18"/>
      <c r="J78" s="17"/>
      <c r="K78" s="17"/>
      <c r="L78" s="14"/>
      <c r="M78" s="18"/>
      <c r="N78" s="17"/>
      <c r="O78" s="14"/>
      <c r="P78" s="14"/>
      <c r="Q78" s="17"/>
      <c r="R78" s="18"/>
      <c r="S78" s="55"/>
      <c r="T78" s="55"/>
      <c r="U78" s="55"/>
      <c r="V78" s="55"/>
      <c r="W78" s="55"/>
      <c r="X78" s="55"/>
      <c r="Y78" s="55"/>
      <c r="Z78" s="55"/>
      <c r="AA78" s="55"/>
      <c r="AE78" s="25"/>
    </row>
    <row r="79" spans="1:31" s="11" customFormat="1" ht="14.25" customHeight="1" x14ac:dyDescent="0.35">
      <c r="A79" s="8"/>
      <c r="E79" s="14"/>
      <c r="F79" s="18"/>
      <c r="G79" s="17"/>
      <c r="H79" s="14"/>
      <c r="I79" s="18"/>
      <c r="J79" s="17"/>
      <c r="K79" s="17"/>
      <c r="L79" s="14"/>
      <c r="M79" s="18"/>
      <c r="N79" s="17"/>
      <c r="O79" s="14"/>
      <c r="P79" s="14"/>
      <c r="Q79" s="17"/>
      <c r="R79" s="18"/>
      <c r="S79" s="55"/>
      <c r="T79" s="55"/>
      <c r="U79" s="55"/>
      <c r="V79" s="55"/>
      <c r="W79" s="55"/>
      <c r="X79" s="55"/>
      <c r="Y79" s="55"/>
      <c r="Z79" s="55"/>
      <c r="AA79" s="55"/>
      <c r="AE79" s="25"/>
    </row>
    <row r="80" spans="1:31" s="11" customFormat="1" ht="14.25" customHeight="1" x14ac:dyDescent="0.35">
      <c r="A80" s="8"/>
      <c r="E80" s="14"/>
      <c r="F80" s="18"/>
      <c r="G80" s="17"/>
      <c r="H80" s="14"/>
      <c r="I80" s="18"/>
      <c r="J80" s="17"/>
      <c r="K80" s="17"/>
      <c r="L80" s="14"/>
      <c r="M80" s="18"/>
      <c r="N80" s="17"/>
      <c r="O80" s="14"/>
      <c r="P80" s="14"/>
      <c r="Q80" s="17"/>
      <c r="R80" s="18"/>
      <c r="S80" s="55"/>
      <c r="T80" s="55"/>
      <c r="U80" s="55"/>
      <c r="V80" s="55"/>
      <c r="W80" s="55"/>
      <c r="X80" s="55"/>
      <c r="Y80" s="55"/>
      <c r="Z80" s="55"/>
      <c r="AA80" s="55"/>
      <c r="AE80" s="25"/>
    </row>
    <row r="81" spans="1:31" s="11" customFormat="1" ht="14.25" customHeight="1" x14ac:dyDescent="0.35">
      <c r="A81" s="8"/>
      <c r="E81" s="14"/>
      <c r="F81" s="18"/>
      <c r="G81" s="17"/>
      <c r="H81" s="14"/>
      <c r="I81" s="18"/>
      <c r="J81" s="17"/>
      <c r="K81" s="17"/>
      <c r="L81" s="14"/>
      <c r="M81" s="18"/>
      <c r="N81" s="17"/>
      <c r="O81" s="14"/>
      <c r="P81" s="14"/>
      <c r="Q81" s="17"/>
      <c r="R81" s="18"/>
      <c r="S81" s="55"/>
      <c r="T81" s="55"/>
      <c r="U81" s="55"/>
      <c r="V81" s="55"/>
      <c r="W81" s="55"/>
      <c r="X81" s="55"/>
      <c r="Y81" s="55"/>
      <c r="Z81" s="55"/>
      <c r="AA81" s="55"/>
      <c r="AE81" s="25"/>
    </row>
    <row r="82" spans="1:31" s="11" customFormat="1" ht="14.25" customHeight="1" x14ac:dyDescent="0.35">
      <c r="A82" s="8"/>
      <c r="E82" s="14"/>
      <c r="F82" s="18"/>
      <c r="G82" s="17"/>
      <c r="H82" s="14"/>
      <c r="I82" s="18"/>
      <c r="J82" s="17"/>
      <c r="K82" s="17"/>
      <c r="L82" s="14"/>
      <c r="M82" s="18"/>
      <c r="N82" s="17"/>
      <c r="O82" s="14"/>
      <c r="P82" s="14"/>
      <c r="Q82" s="17"/>
      <c r="R82" s="18"/>
      <c r="S82" s="55"/>
      <c r="T82" s="55"/>
      <c r="U82" s="55"/>
      <c r="V82" s="55"/>
      <c r="W82" s="55"/>
      <c r="X82" s="55"/>
      <c r="Y82" s="55"/>
      <c r="Z82" s="55"/>
      <c r="AA82" s="55"/>
      <c r="AE82" s="25"/>
    </row>
    <row r="83" spans="1:31" s="11" customFormat="1" ht="14.25" customHeight="1" x14ac:dyDescent="0.35">
      <c r="A83" s="8"/>
      <c r="E83" s="14"/>
      <c r="F83" s="18"/>
      <c r="G83" s="17"/>
      <c r="H83" s="14"/>
      <c r="I83" s="18"/>
      <c r="J83" s="17"/>
      <c r="K83" s="17"/>
      <c r="L83" s="14"/>
      <c r="M83" s="18"/>
      <c r="N83" s="17"/>
      <c r="O83" s="14"/>
      <c r="P83" s="14"/>
      <c r="Q83" s="17"/>
      <c r="R83" s="18"/>
      <c r="S83" s="55"/>
      <c r="T83" s="55"/>
      <c r="U83" s="55"/>
      <c r="V83" s="55"/>
      <c r="W83" s="55"/>
      <c r="X83" s="55"/>
      <c r="Y83" s="55"/>
      <c r="Z83" s="55"/>
      <c r="AA83" s="55"/>
      <c r="AE83" s="25"/>
    </row>
    <row r="84" spans="1:31" s="11" customFormat="1" ht="14.25" customHeight="1" x14ac:dyDescent="0.35">
      <c r="A84" s="8"/>
      <c r="E84" s="14"/>
      <c r="F84" s="18"/>
      <c r="G84" s="17"/>
      <c r="H84" s="14"/>
      <c r="I84" s="18"/>
      <c r="J84" s="17"/>
      <c r="K84" s="17"/>
      <c r="L84" s="14"/>
      <c r="M84" s="18"/>
      <c r="N84" s="17"/>
      <c r="O84" s="14"/>
      <c r="P84" s="14"/>
      <c r="Q84" s="17"/>
      <c r="R84" s="18"/>
      <c r="S84" s="55"/>
      <c r="T84" s="55"/>
      <c r="U84" s="55"/>
      <c r="V84" s="55"/>
      <c r="W84" s="55"/>
      <c r="X84" s="55"/>
      <c r="Y84" s="55"/>
      <c r="Z84" s="55"/>
      <c r="AA84" s="55"/>
      <c r="AE84" s="25"/>
    </row>
    <row r="85" spans="1:31" s="11" customFormat="1" ht="14.25" customHeight="1" x14ac:dyDescent="0.35">
      <c r="A85" s="8"/>
      <c r="E85" s="14"/>
      <c r="F85" s="18"/>
      <c r="G85" s="17"/>
      <c r="H85" s="14"/>
      <c r="I85" s="18"/>
      <c r="J85" s="17"/>
      <c r="K85" s="17"/>
      <c r="L85" s="14"/>
      <c r="M85" s="18"/>
      <c r="N85" s="17"/>
      <c r="O85" s="14"/>
      <c r="P85" s="14"/>
      <c r="Q85" s="17"/>
      <c r="R85" s="18"/>
      <c r="S85" s="55"/>
      <c r="T85" s="55"/>
      <c r="U85" s="55"/>
      <c r="V85" s="55"/>
      <c r="W85" s="55"/>
      <c r="X85" s="55"/>
      <c r="Y85" s="55"/>
      <c r="Z85" s="55"/>
      <c r="AA85" s="55"/>
      <c r="AE85" s="25"/>
    </row>
    <row r="86" spans="1:31" s="11" customFormat="1" ht="14.25" customHeight="1" x14ac:dyDescent="0.35">
      <c r="A86" s="8"/>
      <c r="E86" s="14"/>
      <c r="F86" s="18"/>
      <c r="G86" s="17"/>
      <c r="H86" s="14"/>
      <c r="I86" s="18"/>
      <c r="J86" s="17"/>
      <c r="K86" s="17"/>
      <c r="L86" s="14"/>
      <c r="M86" s="18"/>
      <c r="N86" s="17"/>
      <c r="O86" s="14"/>
      <c r="P86" s="14"/>
      <c r="Q86" s="17"/>
      <c r="R86" s="18"/>
      <c r="S86" s="55"/>
      <c r="T86" s="55"/>
      <c r="U86" s="55"/>
      <c r="V86" s="55"/>
      <c r="W86" s="55"/>
      <c r="X86" s="55"/>
      <c r="Y86" s="55"/>
      <c r="Z86" s="55"/>
      <c r="AA86" s="55"/>
      <c r="AE86" s="25"/>
    </row>
    <row r="87" spans="1:31" s="11" customFormat="1" ht="14.25" customHeight="1" x14ac:dyDescent="0.35">
      <c r="A87" s="8"/>
      <c r="E87" s="14"/>
      <c r="F87" s="18"/>
      <c r="G87" s="17"/>
      <c r="H87" s="14"/>
      <c r="I87" s="18"/>
      <c r="J87" s="17"/>
      <c r="K87" s="17"/>
      <c r="L87" s="14"/>
      <c r="M87" s="18"/>
      <c r="N87" s="17"/>
      <c r="O87" s="14"/>
      <c r="P87" s="14"/>
      <c r="Q87" s="17"/>
      <c r="R87" s="18"/>
      <c r="S87" s="55"/>
      <c r="T87" s="55"/>
      <c r="U87" s="55"/>
      <c r="V87" s="55"/>
      <c r="W87" s="55"/>
      <c r="X87" s="55"/>
      <c r="Y87" s="55"/>
      <c r="Z87" s="55"/>
      <c r="AA87" s="55"/>
      <c r="AE87" s="25"/>
    </row>
    <row r="88" spans="1:31" s="11" customFormat="1" ht="14.25" customHeight="1" x14ac:dyDescent="0.35">
      <c r="A88" s="8"/>
      <c r="E88" s="14"/>
      <c r="F88" s="18"/>
      <c r="G88" s="17"/>
      <c r="H88" s="14"/>
      <c r="I88" s="18"/>
      <c r="J88" s="17"/>
      <c r="K88" s="17"/>
      <c r="L88" s="14"/>
      <c r="M88" s="18"/>
      <c r="N88" s="17"/>
      <c r="O88" s="14"/>
      <c r="P88" s="14"/>
      <c r="Q88" s="17"/>
      <c r="R88" s="18"/>
      <c r="S88" s="55"/>
      <c r="T88" s="55"/>
      <c r="U88" s="55"/>
      <c r="V88" s="55"/>
      <c r="W88" s="55"/>
      <c r="X88" s="55"/>
      <c r="Y88" s="55"/>
      <c r="Z88" s="55"/>
      <c r="AA88" s="55"/>
      <c r="AE88" s="25"/>
    </row>
    <row r="89" spans="1:31" s="11" customFormat="1" ht="14.25" customHeight="1" x14ac:dyDescent="0.35">
      <c r="A89" s="8"/>
      <c r="E89" s="14"/>
      <c r="F89" s="18"/>
      <c r="G89" s="17"/>
      <c r="H89" s="14"/>
      <c r="I89" s="18"/>
      <c r="J89" s="17"/>
      <c r="K89" s="17"/>
      <c r="L89" s="14"/>
      <c r="M89" s="18"/>
      <c r="N89" s="17"/>
      <c r="O89" s="14"/>
      <c r="P89" s="14"/>
      <c r="Q89" s="17"/>
      <c r="R89" s="18"/>
      <c r="S89" s="55"/>
      <c r="T89" s="55"/>
      <c r="U89" s="55"/>
      <c r="V89" s="55"/>
      <c r="W89" s="55"/>
      <c r="X89" s="55"/>
      <c r="Y89" s="55"/>
      <c r="Z89" s="55"/>
      <c r="AA89" s="55"/>
      <c r="AE89" s="25"/>
    </row>
    <row r="90" spans="1:31" s="11" customFormat="1" ht="14.25" customHeight="1" x14ac:dyDescent="0.35">
      <c r="A90" s="8"/>
      <c r="E90" s="14"/>
      <c r="F90" s="18"/>
      <c r="G90" s="17"/>
      <c r="H90" s="14"/>
      <c r="I90" s="18"/>
      <c r="J90" s="17"/>
      <c r="K90" s="17"/>
      <c r="L90" s="14"/>
      <c r="M90" s="18"/>
      <c r="N90" s="17"/>
      <c r="O90" s="14"/>
      <c r="P90" s="14"/>
      <c r="Q90" s="17"/>
      <c r="R90" s="18"/>
      <c r="S90" s="55"/>
      <c r="T90" s="55"/>
      <c r="U90" s="55"/>
      <c r="V90" s="55"/>
      <c r="W90" s="55"/>
      <c r="X90" s="55"/>
      <c r="Y90" s="55"/>
      <c r="Z90" s="55"/>
      <c r="AA90" s="55"/>
      <c r="AE90" s="25"/>
    </row>
    <row r="91" spans="1:31" s="11" customFormat="1" ht="14.25" customHeight="1" x14ac:dyDescent="0.35">
      <c r="A91" s="8"/>
      <c r="E91" s="14"/>
      <c r="F91" s="18"/>
      <c r="G91" s="17"/>
      <c r="H91" s="14"/>
      <c r="I91" s="18"/>
      <c r="J91" s="17"/>
      <c r="K91" s="17"/>
      <c r="L91" s="14"/>
      <c r="M91" s="18"/>
      <c r="N91" s="17"/>
      <c r="O91" s="14"/>
      <c r="P91" s="14"/>
      <c r="Q91" s="17"/>
      <c r="R91" s="18"/>
      <c r="S91" s="55"/>
      <c r="T91" s="55"/>
      <c r="U91" s="55"/>
      <c r="V91" s="55"/>
      <c r="W91" s="55"/>
      <c r="X91" s="55"/>
      <c r="Y91" s="55"/>
      <c r="Z91" s="55"/>
      <c r="AA91" s="55"/>
      <c r="AE91" s="25"/>
    </row>
    <row r="92" spans="1:31" s="11" customFormat="1" ht="14.25" customHeight="1" x14ac:dyDescent="0.35">
      <c r="A92" s="8"/>
      <c r="E92" s="14"/>
      <c r="F92" s="18"/>
      <c r="G92" s="17"/>
      <c r="H92" s="14"/>
      <c r="I92" s="18"/>
      <c r="J92" s="17"/>
      <c r="K92" s="17"/>
      <c r="L92" s="14"/>
      <c r="M92" s="18"/>
      <c r="N92" s="17"/>
      <c r="O92" s="14"/>
      <c r="P92" s="14"/>
      <c r="Q92" s="17"/>
      <c r="R92" s="18"/>
      <c r="S92" s="55"/>
      <c r="T92" s="55"/>
      <c r="U92" s="55"/>
      <c r="V92" s="55"/>
      <c r="W92" s="55"/>
      <c r="X92" s="55"/>
      <c r="Y92" s="55"/>
      <c r="Z92" s="55"/>
      <c r="AA92" s="55"/>
      <c r="AE92" s="25"/>
    </row>
    <row r="93" spans="1:31" s="11" customFormat="1" ht="14.25" customHeight="1" x14ac:dyDescent="0.35">
      <c r="A93" s="8"/>
      <c r="E93" s="14"/>
      <c r="F93" s="18"/>
      <c r="G93" s="17"/>
      <c r="H93" s="14"/>
      <c r="I93" s="18"/>
      <c r="J93" s="17"/>
      <c r="K93" s="17"/>
      <c r="L93" s="14"/>
      <c r="M93" s="18"/>
      <c r="N93" s="17"/>
      <c r="O93" s="14"/>
      <c r="P93" s="14"/>
      <c r="Q93" s="17"/>
      <c r="R93" s="18"/>
      <c r="S93" s="55"/>
      <c r="T93" s="55"/>
      <c r="U93" s="55"/>
      <c r="V93" s="55"/>
      <c r="W93" s="55"/>
      <c r="X93" s="55"/>
      <c r="Y93" s="55"/>
      <c r="Z93" s="55"/>
      <c r="AA93" s="55"/>
      <c r="AE93" s="25"/>
    </row>
    <row r="94" spans="1:31" s="11" customFormat="1" ht="14.25" customHeight="1" x14ac:dyDescent="0.35">
      <c r="A94" s="8"/>
      <c r="E94" s="14"/>
      <c r="F94" s="18"/>
      <c r="G94" s="17"/>
      <c r="H94" s="14"/>
      <c r="I94" s="18"/>
      <c r="J94" s="17"/>
      <c r="K94" s="17"/>
      <c r="L94" s="14"/>
      <c r="M94" s="18"/>
      <c r="N94" s="17"/>
      <c r="O94" s="14"/>
      <c r="P94" s="14"/>
      <c r="Q94" s="17"/>
      <c r="R94" s="18"/>
      <c r="S94" s="55"/>
      <c r="T94" s="55"/>
      <c r="U94" s="55"/>
      <c r="V94" s="55"/>
      <c r="W94" s="55"/>
      <c r="X94" s="55"/>
      <c r="Y94" s="55"/>
      <c r="Z94" s="55"/>
      <c r="AA94" s="55"/>
      <c r="AE94" s="25"/>
    </row>
    <row r="95" spans="1:31" s="11" customFormat="1" ht="14.25" customHeight="1" x14ac:dyDescent="0.35">
      <c r="A95" s="8"/>
      <c r="E95" s="14"/>
      <c r="F95" s="18"/>
      <c r="G95" s="17"/>
      <c r="H95" s="14"/>
      <c r="I95" s="18"/>
      <c r="J95" s="17"/>
      <c r="K95" s="17"/>
      <c r="L95" s="14"/>
      <c r="M95" s="18"/>
      <c r="N95" s="17"/>
      <c r="O95" s="14"/>
      <c r="P95" s="14"/>
      <c r="Q95" s="17"/>
      <c r="R95" s="18"/>
      <c r="S95" s="55"/>
      <c r="T95" s="55"/>
      <c r="U95" s="55"/>
      <c r="V95" s="55"/>
      <c r="W95" s="55"/>
      <c r="X95" s="55"/>
      <c r="Y95" s="55"/>
      <c r="Z95" s="55"/>
      <c r="AA95" s="55"/>
      <c r="AE95" s="25"/>
    </row>
    <row r="96" spans="1:31" s="11" customFormat="1" ht="14.25" customHeight="1" x14ac:dyDescent="0.35">
      <c r="A96" s="8"/>
      <c r="E96" s="14"/>
      <c r="F96" s="18"/>
      <c r="G96" s="17"/>
      <c r="H96" s="14"/>
      <c r="I96" s="18"/>
      <c r="J96" s="17"/>
      <c r="K96" s="17"/>
      <c r="L96" s="14"/>
      <c r="M96" s="18"/>
      <c r="N96" s="17"/>
      <c r="O96" s="14"/>
      <c r="P96" s="14"/>
      <c r="Q96" s="17"/>
      <c r="R96" s="18"/>
      <c r="S96" s="55"/>
      <c r="T96" s="55"/>
      <c r="U96" s="55"/>
      <c r="V96" s="55"/>
      <c r="W96" s="55"/>
      <c r="X96" s="55"/>
      <c r="Y96" s="55"/>
      <c r="Z96" s="55"/>
      <c r="AA96" s="55"/>
      <c r="AE96" s="25"/>
    </row>
    <row r="97" spans="1:31" s="11" customFormat="1" ht="14.25" customHeight="1" x14ac:dyDescent="0.35">
      <c r="A97" s="8"/>
      <c r="E97" s="14"/>
      <c r="F97" s="18"/>
      <c r="G97" s="17"/>
      <c r="H97" s="14"/>
      <c r="I97" s="18"/>
      <c r="J97" s="17"/>
      <c r="K97" s="17"/>
      <c r="L97" s="14"/>
      <c r="M97" s="18"/>
      <c r="N97" s="17"/>
      <c r="O97" s="14"/>
      <c r="P97" s="14"/>
      <c r="Q97" s="17"/>
      <c r="R97" s="18"/>
      <c r="S97" s="55"/>
      <c r="T97" s="55"/>
      <c r="U97" s="55"/>
      <c r="V97" s="55"/>
      <c r="W97" s="55"/>
      <c r="X97" s="55"/>
      <c r="Y97" s="55"/>
      <c r="Z97" s="55"/>
      <c r="AA97" s="55"/>
      <c r="AE97" s="25"/>
    </row>
    <row r="98" spans="1:31" s="11" customFormat="1" ht="14.25" customHeight="1" x14ac:dyDescent="0.35">
      <c r="A98" s="8"/>
      <c r="E98" s="14"/>
      <c r="F98" s="18"/>
      <c r="G98" s="17"/>
      <c r="H98" s="14"/>
      <c r="I98" s="18"/>
      <c r="J98" s="17"/>
      <c r="K98" s="17"/>
      <c r="L98" s="14"/>
      <c r="M98" s="18"/>
      <c r="N98" s="17"/>
      <c r="O98" s="14"/>
      <c r="P98" s="14"/>
      <c r="Q98" s="17"/>
      <c r="R98" s="18"/>
      <c r="S98" s="55"/>
      <c r="T98" s="55"/>
      <c r="U98" s="55"/>
      <c r="V98" s="55"/>
      <c r="W98" s="55"/>
      <c r="X98" s="55"/>
      <c r="Y98" s="55"/>
      <c r="Z98" s="55"/>
      <c r="AA98" s="55"/>
      <c r="AE98" s="25"/>
    </row>
    <row r="99" spans="1:31" s="11" customFormat="1" ht="14.25" customHeight="1" x14ac:dyDescent="0.35">
      <c r="A99" s="8"/>
      <c r="E99" s="14"/>
      <c r="F99" s="18"/>
      <c r="G99" s="17"/>
      <c r="H99" s="14"/>
      <c r="I99" s="18"/>
      <c r="J99" s="17"/>
      <c r="K99" s="17"/>
      <c r="L99" s="14"/>
      <c r="M99" s="18"/>
      <c r="N99" s="17"/>
      <c r="O99" s="14"/>
      <c r="P99" s="14"/>
      <c r="Q99" s="17"/>
      <c r="R99" s="18"/>
      <c r="S99" s="55"/>
      <c r="T99" s="55"/>
      <c r="U99" s="55"/>
      <c r="V99" s="55"/>
      <c r="W99" s="55"/>
      <c r="X99" s="55"/>
      <c r="Y99" s="55"/>
      <c r="Z99" s="55"/>
      <c r="AA99" s="55"/>
      <c r="AE99" s="25"/>
    </row>
    <row r="100" spans="1:31" s="11" customFormat="1" ht="14.25" customHeight="1" x14ac:dyDescent="0.35">
      <c r="A100" s="8"/>
      <c r="E100" s="14"/>
      <c r="F100" s="18"/>
      <c r="G100" s="17"/>
      <c r="H100" s="14"/>
      <c r="I100" s="18"/>
      <c r="J100" s="17"/>
      <c r="K100" s="17"/>
      <c r="L100" s="14"/>
      <c r="M100" s="18"/>
      <c r="N100" s="17"/>
      <c r="O100" s="14"/>
      <c r="P100" s="14"/>
      <c r="Q100" s="17"/>
      <c r="R100" s="18"/>
      <c r="S100" s="55"/>
      <c r="T100" s="55"/>
      <c r="U100" s="55"/>
      <c r="V100" s="55"/>
      <c r="W100" s="55"/>
      <c r="X100" s="55"/>
      <c r="Y100" s="55"/>
      <c r="Z100" s="55"/>
      <c r="AA100" s="55"/>
      <c r="AE100" s="25"/>
    </row>
    <row r="101" spans="1:31" s="11" customFormat="1" ht="14.25" customHeight="1" x14ac:dyDescent="0.35">
      <c r="A101" s="8"/>
      <c r="E101" s="14"/>
      <c r="F101" s="18"/>
      <c r="G101" s="17"/>
      <c r="H101" s="14"/>
      <c r="I101" s="18"/>
      <c r="J101" s="17"/>
      <c r="K101" s="17"/>
      <c r="L101" s="14"/>
      <c r="M101" s="18"/>
      <c r="N101" s="17"/>
      <c r="O101" s="14"/>
      <c r="P101" s="14"/>
      <c r="Q101" s="17"/>
      <c r="R101" s="18"/>
      <c r="S101" s="55"/>
      <c r="T101" s="55"/>
      <c r="U101" s="55"/>
      <c r="V101" s="55"/>
      <c r="W101" s="55"/>
      <c r="X101" s="55"/>
      <c r="Y101" s="55"/>
      <c r="Z101" s="55"/>
      <c r="AA101" s="55"/>
      <c r="AE101" s="25"/>
    </row>
    <row r="102" spans="1:31" s="11" customFormat="1" ht="14.25" customHeight="1" x14ac:dyDescent="0.35">
      <c r="A102" s="8"/>
      <c r="E102" s="14"/>
      <c r="F102" s="18"/>
      <c r="G102" s="17"/>
      <c r="H102" s="14"/>
      <c r="I102" s="18"/>
      <c r="J102" s="17"/>
      <c r="K102" s="17"/>
      <c r="L102" s="14"/>
      <c r="M102" s="18"/>
      <c r="N102" s="17"/>
      <c r="O102" s="14"/>
      <c r="P102" s="14"/>
      <c r="Q102" s="17"/>
      <c r="R102" s="18"/>
      <c r="S102" s="55"/>
      <c r="T102" s="55"/>
      <c r="U102" s="55"/>
      <c r="V102" s="55"/>
      <c r="W102" s="55"/>
      <c r="X102" s="55"/>
      <c r="Y102" s="55"/>
      <c r="Z102" s="55"/>
      <c r="AA102" s="55"/>
      <c r="AC102" s="3"/>
      <c r="AD102" s="3"/>
      <c r="AE102" s="73"/>
    </row>
    <row r="103" spans="1:31" s="11" customFormat="1" ht="14.25" customHeight="1" x14ac:dyDescent="0.35">
      <c r="A103" s="8"/>
      <c r="E103" s="14"/>
      <c r="F103" s="18"/>
      <c r="G103" s="17"/>
      <c r="H103" s="14"/>
      <c r="I103" s="18"/>
      <c r="J103" s="17"/>
      <c r="K103" s="17"/>
      <c r="L103" s="14"/>
      <c r="M103" s="18"/>
      <c r="N103" s="17"/>
      <c r="O103" s="14"/>
      <c r="P103" s="14"/>
      <c r="Q103" s="17"/>
      <c r="R103" s="18"/>
      <c r="S103" s="55"/>
      <c r="T103" s="55"/>
      <c r="U103" s="55"/>
      <c r="V103" s="55"/>
      <c r="W103" s="55"/>
      <c r="X103" s="55"/>
      <c r="Y103" s="55"/>
      <c r="Z103" s="55"/>
      <c r="AA103" s="55"/>
      <c r="AC103" s="3"/>
      <c r="AD103" s="3"/>
      <c r="AE103" s="73"/>
    </row>
    <row r="104" spans="1:31" s="11" customFormat="1" ht="14.25" customHeight="1" x14ac:dyDescent="0.35">
      <c r="A104" s="8"/>
      <c r="E104" s="14"/>
      <c r="F104" s="18"/>
      <c r="G104" s="17"/>
      <c r="H104" s="14"/>
      <c r="I104" s="18"/>
      <c r="J104" s="17"/>
      <c r="K104" s="17"/>
      <c r="L104" s="14"/>
      <c r="M104" s="18"/>
      <c r="N104" s="17"/>
      <c r="O104" s="14"/>
      <c r="P104" s="14"/>
      <c r="Q104" s="17"/>
      <c r="R104" s="18"/>
      <c r="S104" s="55"/>
      <c r="T104" s="55"/>
      <c r="U104" s="55"/>
      <c r="V104" s="55"/>
      <c r="W104" s="55"/>
      <c r="X104" s="55"/>
      <c r="Y104" s="55"/>
      <c r="Z104" s="55"/>
      <c r="AA104" s="55"/>
      <c r="AE104" s="25"/>
    </row>
    <row r="105" spans="1:31" s="11" customFormat="1" ht="14.25" customHeight="1" x14ac:dyDescent="0.35">
      <c r="A105" s="8"/>
      <c r="E105" s="14"/>
      <c r="F105" s="18"/>
      <c r="G105" s="17"/>
      <c r="H105" s="14"/>
      <c r="I105" s="18"/>
      <c r="J105" s="17"/>
      <c r="K105" s="17"/>
      <c r="L105" s="14"/>
      <c r="M105" s="18"/>
      <c r="N105" s="17"/>
      <c r="O105" s="14"/>
      <c r="P105" s="14"/>
      <c r="Q105" s="17"/>
      <c r="R105" s="18"/>
      <c r="S105" s="55"/>
      <c r="T105" s="55"/>
      <c r="U105" s="55"/>
      <c r="V105" s="55"/>
      <c r="W105" s="55"/>
      <c r="X105" s="55"/>
      <c r="Y105" s="55"/>
      <c r="Z105" s="55"/>
      <c r="AA105" s="55"/>
      <c r="AE105" s="25"/>
    </row>
    <row r="106" spans="1:31" s="11" customFormat="1" ht="14.25" customHeight="1" x14ac:dyDescent="0.35">
      <c r="A106" s="8"/>
      <c r="E106" s="14"/>
      <c r="F106" s="18"/>
      <c r="G106" s="17"/>
      <c r="H106" s="14"/>
      <c r="I106" s="18"/>
      <c r="J106" s="17"/>
      <c r="K106" s="17"/>
      <c r="L106" s="14"/>
      <c r="M106" s="18"/>
      <c r="N106" s="17"/>
      <c r="O106" s="14"/>
      <c r="P106" s="14"/>
      <c r="Q106" s="17"/>
      <c r="R106" s="18"/>
      <c r="S106" s="55"/>
      <c r="T106" s="55"/>
      <c r="U106" s="55"/>
      <c r="V106" s="55"/>
      <c r="W106" s="55"/>
      <c r="X106" s="55"/>
      <c r="Y106" s="55"/>
      <c r="Z106" s="55"/>
      <c r="AA106" s="55"/>
      <c r="AE106" s="25"/>
    </row>
    <row r="107" spans="1:31" s="11" customFormat="1" ht="14.25" customHeight="1" x14ac:dyDescent="0.35">
      <c r="A107" s="8"/>
      <c r="E107" s="14"/>
      <c r="F107" s="18"/>
      <c r="G107" s="17"/>
      <c r="H107" s="14"/>
      <c r="I107" s="18"/>
      <c r="J107" s="17"/>
      <c r="K107" s="17"/>
      <c r="L107" s="14"/>
      <c r="M107" s="18"/>
      <c r="N107" s="17"/>
      <c r="O107" s="14"/>
      <c r="P107" s="14"/>
      <c r="Q107" s="17"/>
      <c r="R107" s="18"/>
      <c r="S107" s="55"/>
      <c r="T107" s="55"/>
      <c r="U107" s="55"/>
      <c r="V107" s="55"/>
      <c r="W107" s="55"/>
      <c r="X107" s="55"/>
      <c r="Y107" s="55"/>
      <c r="Z107" s="55"/>
      <c r="AA107" s="55"/>
      <c r="AE107" s="25"/>
    </row>
    <row r="108" spans="1:31" s="11" customFormat="1" ht="14.25" customHeight="1" x14ac:dyDescent="0.35">
      <c r="A108" s="8"/>
      <c r="E108" s="14"/>
      <c r="F108" s="18"/>
      <c r="G108" s="17"/>
      <c r="H108" s="14"/>
      <c r="I108" s="18"/>
      <c r="J108" s="17"/>
      <c r="K108" s="17"/>
      <c r="L108" s="14"/>
      <c r="M108" s="18"/>
      <c r="N108" s="17"/>
      <c r="O108" s="14"/>
      <c r="P108" s="14"/>
      <c r="Q108" s="17"/>
      <c r="R108" s="18"/>
      <c r="S108" s="55"/>
      <c r="T108" s="55"/>
      <c r="U108" s="55"/>
      <c r="V108" s="55"/>
      <c r="W108" s="55"/>
      <c r="X108" s="55"/>
      <c r="Y108" s="55"/>
      <c r="Z108" s="55"/>
      <c r="AA108" s="55"/>
      <c r="AE108" s="25"/>
    </row>
    <row r="109" spans="1:31" s="11" customFormat="1" ht="14.25" customHeight="1" x14ac:dyDescent="0.35">
      <c r="A109" s="8"/>
      <c r="E109" s="14"/>
      <c r="F109" s="18"/>
      <c r="G109" s="17"/>
      <c r="H109" s="14"/>
      <c r="I109" s="18"/>
      <c r="J109" s="17"/>
      <c r="K109" s="17"/>
      <c r="L109" s="14"/>
      <c r="M109" s="18"/>
      <c r="N109" s="17"/>
      <c r="O109" s="14"/>
      <c r="P109" s="14"/>
      <c r="Q109" s="17"/>
      <c r="R109" s="18"/>
      <c r="S109" s="55"/>
      <c r="T109" s="55"/>
      <c r="U109" s="55"/>
      <c r="V109" s="55"/>
      <c r="W109" s="55"/>
      <c r="X109" s="55"/>
      <c r="Y109" s="55"/>
      <c r="Z109" s="55"/>
      <c r="AA109" s="55"/>
      <c r="AE109" s="25"/>
    </row>
    <row r="110" spans="1:31" s="11" customFormat="1" ht="14.25" customHeight="1" x14ac:dyDescent="0.35">
      <c r="A110" s="8"/>
      <c r="E110" s="14"/>
      <c r="F110" s="18"/>
      <c r="G110" s="17"/>
      <c r="H110" s="14"/>
      <c r="I110" s="18"/>
      <c r="J110" s="17"/>
      <c r="K110" s="17"/>
      <c r="L110" s="14"/>
      <c r="M110" s="18"/>
      <c r="N110" s="17"/>
      <c r="O110" s="14"/>
      <c r="P110" s="14"/>
      <c r="Q110" s="17"/>
      <c r="R110" s="18"/>
      <c r="S110" s="55"/>
      <c r="T110" s="55"/>
      <c r="U110" s="55"/>
      <c r="V110" s="55"/>
      <c r="W110" s="55"/>
      <c r="X110" s="55"/>
      <c r="Y110" s="55"/>
      <c r="Z110" s="55"/>
      <c r="AA110" s="55"/>
      <c r="AE110" s="25"/>
    </row>
    <row r="111" spans="1:31" s="11" customFormat="1" ht="14.25" customHeight="1" x14ac:dyDescent="0.35">
      <c r="A111" s="8"/>
      <c r="E111" s="14"/>
      <c r="F111" s="18"/>
      <c r="G111" s="17"/>
      <c r="H111" s="14"/>
      <c r="I111" s="18"/>
      <c r="J111" s="17"/>
      <c r="K111" s="17"/>
      <c r="L111" s="14"/>
      <c r="M111" s="18"/>
      <c r="N111" s="17"/>
      <c r="O111" s="14"/>
      <c r="P111" s="14"/>
      <c r="Q111" s="17"/>
      <c r="R111" s="18"/>
      <c r="S111" s="55"/>
      <c r="T111" s="55"/>
      <c r="U111" s="55"/>
      <c r="V111" s="55"/>
      <c r="W111" s="55"/>
      <c r="X111" s="55"/>
      <c r="Y111" s="55"/>
      <c r="Z111" s="55"/>
      <c r="AA111" s="55"/>
      <c r="AE111" s="25"/>
    </row>
    <row r="112" spans="1:31" s="11" customFormat="1" ht="14.25" customHeight="1" x14ac:dyDescent="0.35">
      <c r="A112" s="8"/>
      <c r="E112" s="14"/>
      <c r="F112" s="18"/>
      <c r="G112" s="17"/>
      <c r="H112" s="14"/>
      <c r="I112" s="18"/>
      <c r="J112" s="17"/>
      <c r="K112" s="17"/>
      <c r="L112" s="14"/>
      <c r="M112" s="18"/>
      <c r="N112" s="17"/>
      <c r="O112" s="14"/>
      <c r="P112" s="14"/>
      <c r="Q112" s="17"/>
      <c r="R112" s="18"/>
      <c r="S112" s="55"/>
      <c r="T112" s="55"/>
      <c r="U112" s="55"/>
      <c r="V112" s="55"/>
      <c r="W112" s="55"/>
      <c r="X112" s="55"/>
      <c r="Y112" s="55"/>
      <c r="Z112" s="55"/>
      <c r="AA112" s="55"/>
      <c r="AE112" s="25"/>
    </row>
    <row r="113" spans="1:31" s="11" customFormat="1" ht="14.25" customHeight="1" x14ac:dyDescent="0.35">
      <c r="A113" s="8"/>
      <c r="E113" s="14"/>
      <c r="F113" s="18"/>
      <c r="G113" s="17"/>
      <c r="H113" s="14"/>
      <c r="I113" s="18"/>
      <c r="J113" s="17"/>
      <c r="K113" s="17"/>
      <c r="L113" s="14"/>
      <c r="M113" s="18"/>
      <c r="N113" s="17"/>
      <c r="O113" s="14"/>
      <c r="P113" s="14"/>
      <c r="Q113" s="17"/>
      <c r="R113" s="18"/>
      <c r="S113" s="55"/>
      <c r="T113" s="55"/>
      <c r="U113" s="55"/>
      <c r="V113" s="55"/>
      <c r="W113" s="55"/>
      <c r="X113" s="55"/>
      <c r="Y113" s="55"/>
      <c r="Z113" s="55"/>
      <c r="AA113" s="55"/>
      <c r="AE113" s="25"/>
    </row>
    <row r="114" spans="1:31" s="11" customFormat="1" ht="14.25" customHeight="1" x14ac:dyDescent="0.35">
      <c r="A114" s="8"/>
      <c r="E114" s="14"/>
      <c r="F114" s="18"/>
      <c r="G114" s="17"/>
      <c r="H114" s="14"/>
      <c r="I114" s="18"/>
      <c r="J114" s="17"/>
      <c r="K114" s="17"/>
      <c r="L114" s="14"/>
      <c r="M114" s="18"/>
      <c r="N114" s="17"/>
      <c r="O114" s="14"/>
      <c r="P114" s="14"/>
      <c r="Q114" s="17"/>
      <c r="R114" s="18"/>
      <c r="S114" s="55"/>
      <c r="T114" s="55"/>
      <c r="U114" s="55"/>
      <c r="V114" s="55"/>
      <c r="W114" s="55"/>
      <c r="X114" s="55"/>
      <c r="Y114" s="55"/>
      <c r="Z114" s="55"/>
      <c r="AA114" s="55"/>
      <c r="AE114" s="25"/>
    </row>
    <row r="115" spans="1:31" s="11" customFormat="1" ht="14.25" customHeight="1" x14ac:dyDescent="0.35">
      <c r="A115" s="8"/>
      <c r="E115" s="14"/>
      <c r="F115" s="18"/>
      <c r="G115" s="17"/>
      <c r="H115" s="14"/>
      <c r="I115" s="18"/>
      <c r="J115" s="17"/>
      <c r="K115" s="17"/>
      <c r="L115" s="14"/>
      <c r="M115" s="18"/>
      <c r="N115" s="17"/>
      <c r="O115" s="14"/>
      <c r="P115" s="14"/>
      <c r="Q115" s="17"/>
      <c r="R115" s="18"/>
      <c r="S115" s="55"/>
      <c r="T115" s="55"/>
      <c r="U115" s="55"/>
      <c r="V115" s="55"/>
      <c r="W115" s="55"/>
      <c r="X115" s="55"/>
      <c r="Y115" s="55"/>
      <c r="Z115" s="55"/>
      <c r="AA115" s="55"/>
      <c r="AE115" s="25"/>
    </row>
    <row r="116" spans="1:31" s="11" customFormat="1" ht="14.25" customHeight="1" x14ac:dyDescent="0.35">
      <c r="A116" s="8"/>
      <c r="E116" s="14"/>
      <c r="F116" s="18"/>
      <c r="G116" s="17"/>
      <c r="H116" s="14"/>
      <c r="I116" s="18"/>
      <c r="J116" s="17"/>
      <c r="K116" s="17"/>
      <c r="L116" s="14"/>
      <c r="M116" s="18"/>
      <c r="N116" s="17"/>
      <c r="O116" s="14"/>
      <c r="P116" s="14"/>
      <c r="Q116" s="17"/>
      <c r="R116" s="18"/>
      <c r="S116" s="55"/>
      <c r="T116" s="55"/>
      <c r="U116" s="55"/>
      <c r="V116" s="55"/>
      <c r="W116" s="55"/>
      <c r="X116" s="55"/>
      <c r="Y116" s="55"/>
      <c r="Z116" s="55"/>
      <c r="AA116" s="55"/>
      <c r="AE116" s="25"/>
    </row>
    <row r="117" spans="1:31" s="11" customFormat="1" ht="14.25" customHeight="1" x14ac:dyDescent="0.35">
      <c r="A117" s="8"/>
      <c r="E117" s="14"/>
      <c r="F117" s="18"/>
      <c r="G117" s="17"/>
      <c r="H117" s="14"/>
      <c r="I117" s="18"/>
      <c r="J117" s="17"/>
      <c r="K117" s="17"/>
      <c r="L117" s="14"/>
      <c r="M117" s="18"/>
      <c r="N117" s="17"/>
      <c r="O117" s="14"/>
      <c r="P117" s="14"/>
      <c r="Q117" s="17"/>
      <c r="R117" s="18"/>
      <c r="S117" s="55"/>
      <c r="T117" s="55"/>
      <c r="U117" s="55"/>
      <c r="V117" s="55"/>
      <c r="W117" s="55"/>
      <c r="X117" s="55"/>
      <c r="Y117" s="55"/>
      <c r="Z117" s="55"/>
      <c r="AA117" s="55"/>
      <c r="AE117" s="25"/>
    </row>
    <row r="118" spans="1:31" s="11" customFormat="1" ht="14.25" customHeight="1" x14ac:dyDescent="0.35">
      <c r="A118" s="8"/>
      <c r="E118" s="14"/>
      <c r="F118" s="18"/>
      <c r="G118" s="17"/>
      <c r="H118" s="14"/>
      <c r="I118" s="18"/>
      <c r="J118" s="17"/>
      <c r="K118" s="17"/>
      <c r="L118" s="14"/>
      <c r="M118" s="18"/>
      <c r="N118" s="17"/>
      <c r="O118" s="14"/>
      <c r="P118" s="14"/>
      <c r="Q118" s="17"/>
      <c r="R118" s="18"/>
      <c r="S118" s="55"/>
      <c r="T118" s="55"/>
      <c r="U118" s="55"/>
      <c r="V118" s="55"/>
      <c r="W118" s="55"/>
      <c r="X118" s="55"/>
      <c r="Y118" s="55"/>
      <c r="Z118" s="55"/>
      <c r="AA118" s="55"/>
      <c r="AE118" s="25"/>
    </row>
    <row r="119" spans="1:31" s="11" customFormat="1" ht="15.75" customHeight="1" x14ac:dyDescent="0.35">
      <c r="A119" s="8"/>
      <c r="E119" s="14"/>
      <c r="F119" s="18"/>
      <c r="G119" s="17"/>
      <c r="H119" s="14"/>
      <c r="I119" s="18"/>
      <c r="J119" s="17"/>
      <c r="K119" s="17"/>
      <c r="L119" s="14"/>
      <c r="M119" s="18"/>
      <c r="N119" s="17"/>
      <c r="O119" s="14"/>
      <c r="P119" s="14"/>
      <c r="Q119" s="17"/>
      <c r="R119" s="18"/>
      <c r="S119" s="55"/>
      <c r="T119" s="55"/>
      <c r="U119" s="55"/>
      <c r="V119" s="55"/>
      <c r="W119" s="55"/>
      <c r="X119" s="55"/>
      <c r="Y119" s="55"/>
      <c r="Z119" s="55"/>
      <c r="AA119" s="55"/>
      <c r="AE119" s="25"/>
    </row>
    <row r="120" spans="1:31" s="11" customFormat="1" ht="15.75" customHeight="1" x14ac:dyDescent="0.35">
      <c r="A120" s="8"/>
      <c r="E120" s="14"/>
      <c r="F120" s="18"/>
      <c r="G120" s="17"/>
      <c r="H120" s="14"/>
      <c r="I120" s="18"/>
      <c r="J120" s="17"/>
      <c r="K120" s="17"/>
      <c r="L120" s="14"/>
      <c r="M120" s="18"/>
      <c r="N120" s="17"/>
      <c r="O120" s="14"/>
      <c r="P120" s="14"/>
      <c r="Q120" s="17"/>
      <c r="R120" s="18"/>
      <c r="S120" s="55"/>
      <c r="T120" s="55"/>
      <c r="U120" s="55"/>
      <c r="V120" s="55"/>
      <c r="W120" s="55"/>
      <c r="X120" s="55"/>
      <c r="Y120" s="55"/>
      <c r="Z120" s="55"/>
      <c r="AA120" s="55"/>
      <c r="AE120" s="25"/>
    </row>
    <row r="121" spans="1:31" s="11" customFormat="1" ht="15.75" customHeight="1" x14ac:dyDescent="0.35">
      <c r="A121" s="8"/>
      <c r="E121" s="14"/>
      <c r="F121" s="18"/>
      <c r="G121" s="17"/>
      <c r="H121" s="14"/>
      <c r="I121" s="18"/>
      <c r="J121" s="17"/>
      <c r="K121" s="17"/>
      <c r="L121" s="14"/>
      <c r="M121" s="18"/>
      <c r="N121" s="17"/>
      <c r="O121" s="14"/>
      <c r="P121" s="14"/>
      <c r="Q121" s="17"/>
      <c r="R121" s="18"/>
      <c r="S121" s="55"/>
      <c r="T121" s="55"/>
      <c r="U121" s="55"/>
      <c r="V121" s="55"/>
      <c r="W121" s="55"/>
      <c r="X121" s="55"/>
      <c r="Y121" s="55"/>
      <c r="Z121" s="55"/>
      <c r="AA121" s="55"/>
      <c r="AE121" s="25"/>
    </row>
    <row r="122" spans="1:31" s="11" customFormat="1" ht="15.75" customHeight="1" x14ac:dyDescent="0.35">
      <c r="A122" s="8"/>
      <c r="E122" s="14"/>
      <c r="F122" s="18"/>
      <c r="G122" s="17"/>
      <c r="H122" s="14"/>
      <c r="I122" s="18"/>
      <c r="J122" s="17"/>
      <c r="K122" s="17"/>
      <c r="L122" s="14"/>
      <c r="M122" s="18"/>
      <c r="N122" s="17"/>
      <c r="O122" s="14"/>
      <c r="P122" s="14"/>
      <c r="Q122" s="17"/>
      <c r="R122" s="18"/>
      <c r="S122" s="55"/>
      <c r="T122" s="55"/>
      <c r="U122" s="55"/>
      <c r="V122" s="55"/>
      <c r="W122" s="55"/>
      <c r="X122" s="55"/>
      <c r="Y122" s="55"/>
      <c r="Z122" s="55"/>
      <c r="AA122" s="55"/>
      <c r="AE122" s="25"/>
    </row>
  </sheetData>
  <sheetProtection sheet="1" objects="1" scenarios="1"/>
  <mergeCells count="1">
    <mergeCell ref="F5:AA6"/>
  </mergeCells>
  <phoneticPr fontId="0" type="noConversion"/>
  <conditionalFormatting sqref="T45">
    <cfRule type="expression" dxfId="59" priority="71" stopIfTrue="1">
      <formula>$U$45-$V$45&lt;0</formula>
    </cfRule>
  </conditionalFormatting>
  <conditionalFormatting sqref="W14">
    <cfRule type="cellIs" dxfId="58" priority="3" stopIfTrue="1" operator="equal">
      <formula>$U14</formula>
    </cfRule>
    <cfRule type="cellIs" dxfId="57" priority="4" stopIfTrue="1" operator="equal">
      <formula>$V14</formula>
    </cfRule>
  </conditionalFormatting>
  <conditionalFormatting sqref="W20:W23">
    <cfRule type="cellIs" dxfId="56" priority="35" stopIfTrue="1" operator="equal">
      <formula>$U20</formula>
    </cfRule>
    <cfRule type="cellIs" dxfId="55" priority="36" stopIfTrue="1" operator="equal">
      <formula>$V20</formula>
    </cfRule>
  </conditionalFormatting>
  <conditionalFormatting sqref="W26:W30">
    <cfRule type="cellIs" dxfId="54" priority="11" stopIfTrue="1" operator="equal">
      <formula>$U26</formula>
    </cfRule>
    <cfRule type="cellIs" dxfId="53" priority="12" stopIfTrue="1" operator="equal">
      <formula>$V26</formula>
    </cfRule>
  </conditionalFormatting>
  <conditionalFormatting sqref="W33:W37">
    <cfRule type="cellIs" dxfId="52" priority="19" stopIfTrue="1" operator="equal">
      <formula>$U33</formula>
    </cfRule>
    <cfRule type="cellIs" dxfId="51" priority="20" stopIfTrue="1" operator="equal">
      <formula>$V33</formula>
    </cfRule>
  </conditionalFormatting>
  <conditionalFormatting sqref="W40:W44">
    <cfRule type="cellIs" dxfId="50" priority="7" stopIfTrue="1" operator="equal">
      <formula>$U40</formula>
    </cfRule>
    <cfRule type="cellIs" dxfId="49" priority="8" stopIfTrue="1" operator="equal">
      <formula>$V40</formula>
    </cfRule>
  </conditionalFormatting>
  <conditionalFormatting sqref="W45 AA45">
    <cfRule type="expression" dxfId="48" priority="68" stopIfTrue="1">
      <formula>V$45&gt;U$45</formula>
    </cfRule>
  </conditionalFormatting>
  <conditionalFormatting sqref="AA14">
    <cfRule type="cellIs" dxfId="47" priority="1" stopIfTrue="1" operator="equal">
      <formula>$Y14</formula>
    </cfRule>
    <cfRule type="cellIs" dxfId="46" priority="2" stopIfTrue="1" operator="equal">
      <formula>$Z14</formula>
    </cfRule>
  </conditionalFormatting>
  <conditionalFormatting sqref="AA20:AA23">
    <cfRule type="cellIs" dxfId="45" priority="33" stopIfTrue="1" operator="equal">
      <formula>$Y20</formula>
    </cfRule>
    <cfRule type="cellIs" dxfId="44" priority="34" stopIfTrue="1" operator="equal">
      <formula>$Z20</formula>
    </cfRule>
  </conditionalFormatting>
  <conditionalFormatting sqref="AA26:AA30">
    <cfRule type="cellIs" dxfId="43" priority="9" stopIfTrue="1" operator="equal">
      <formula>$Y26</formula>
    </cfRule>
    <cfRule type="cellIs" dxfId="42" priority="10" stopIfTrue="1" operator="equal">
      <formula>$Z26</formula>
    </cfRule>
  </conditionalFormatting>
  <conditionalFormatting sqref="AA33:AA37">
    <cfRule type="cellIs" dxfId="41" priority="17" stopIfTrue="1" operator="equal">
      <formula>$Y33</formula>
    </cfRule>
    <cfRule type="cellIs" dxfId="40" priority="18" stopIfTrue="1" operator="equal">
      <formula>$Z33</formula>
    </cfRule>
  </conditionalFormatting>
  <conditionalFormatting sqref="AA40:AA44">
    <cfRule type="cellIs" dxfId="39" priority="5" stopIfTrue="1" operator="equal">
      <formula>$Y40</formula>
    </cfRule>
    <cfRule type="cellIs" dxfId="38" priority="6" stopIfTrue="1" operator="equal">
      <formula>$Z40</formula>
    </cfRule>
  </conditionalFormatting>
  <conditionalFormatting sqref="AE15:AE17 AE28:AE29">
    <cfRule type="expression" dxfId="37" priority="67" stopIfTrue="1">
      <formula>$AD15&lt;0</formula>
    </cfRule>
  </conditionalFormatting>
  <pageMargins left="0.59055118110236227" right="0.59055118110236227" top="0.59055118110236227" bottom="0.59055118110236227" header="0.23622047244094491" footer="0.23622047244094491"/>
  <pageSetup paperSize="9" scale="85" orientation="landscape" r:id="rId1"/>
  <headerFooter alignWithMargins="0">
    <oddFooter>Side &amp;P av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F419F9B06754E9DBE1B70B28766F3" ma:contentTypeVersion="20" ma:contentTypeDescription="Opprett et nytt dokument." ma:contentTypeScope="" ma:versionID="f130df10d8a7ba96483cf1cb97d78559">
  <xsd:schema xmlns:xsd="http://www.w3.org/2001/XMLSchema" xmlns:xs="http://www.w3.org/2001/XMLSchema" xmlns:p="http://schemas.microsoft.com/office/2006/metadata/properties" xmlns:ns1="http://schemas.microsoft.com/sharepoint/v3" xmlns:ns3="64daf880-2b31-41e1-8842-90d100fd454f" xmlns:ns4="228ccc78-36fd-48c8-bea7-9c1f627215d7" targetNamespace="http://schemas.microsoft.com/office/2006/metadata/properties" ma:root="true" ma:fieldsID="21244faecb27292adb6d68a11c8e7842" ns1:_="" ns3:_="" ns4:_="">
    <xsd:import namespace="http://schemas.microsoft.com/sharepoint/v3"/>
    <xsd:import namespace="64daf880-2b31-41e1-8842-90d100fd454f"/>
    <xsd:import namespace="228ccc78-36fd-48c8-bea7-9c1f627215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f880-2b31-41e1-8842-90d100fd4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ccc78-36fd-48c8-bea7-9c1f6272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4daf880-2b31-41e1-8842-90d100fd454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CF08E6-5F01-4482-B13D-78A74494DF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C8ABA2-FB4E-49C1-9DA8-121EC0880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daf880-2b31-41e1-8842-90d100fd454f"/>
    <ds:schemaRef ds:uri="228ccc78-36fd-48c8-bea7-9c1f6272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A5B638-5ED9-4F1E-A899-CECF5B3BC4DB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64daf880-2b31-41e1-8842-90d100fd454f"/>
    <ds:schemaRef ds:uri="http://schemas.microsoft.com/office/2006/metadata/properties"/>
    <ds:schemaRef ds:uri="228ccc78-36fd-48c8-bea7-9c1f627215d7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Aug</vt:lpstr>
      <vt:lpstr>Sep</vt:lpstr>
      <vt:lpstr>Okt</vt:lpstr>
      <vt:lpstr>Nov</vt:lpstr>
      <vt:lpstr>Des</vt:lpstr>
      <vt:lpstr>Jan</vt:lpstr>
      <vt:lpstr>Feb</vt:lpstr>
      <vt:lpstr>Mar</vt:lpstr>
      <vt:lpstr>Apr</vt:lpstr>
      <vt:lpstr>Mai</vt:lpstr>
      <vt:lpstr>Jun</vt:lpstr>
      <vt:lpstr>Jul</vt:lpstr>
    </vt:vector>
  </TitlesOfParts>
  <Manager/>
  <Company>Høgskolen i Oslo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Arbeidstidsskjema 2006 for TA-tilsatte</dc:title>
  <dc:subject>Arbeidstid</dc:subject>
  <dc:creator>Anders Dahle</dc:creator>
  <cp:keywords/>
  <dc:description/>
  <cp:lastModifiedBy>Magnus Sandtveit</cp:lastModifiedBy>
  <cp:revision/>
  <dcterms:created xsi:type="dcterms:W3CDTF">1997-10-29T08:10:30Z</dcterms:created>
  <dcterms:modified xsi:type="dcterms:W3CDTF">2025-09-01T07:30:14Z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0x010100D2BF419F9B06754E9DBE1B70B28766F3</vt:lpwstr>
  </property>
</Properties>
</file>